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B2148AC5-5595-4490-908F-88261FB25570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R Graus" sheetId="2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7" l="1"/>
  <c r="E69" i="24" l="1"/>
  <c r="E38" i="24"/>
  <c r="E7" i="24"/>
  <c r="G49" i="24" l="1"/>
  <c r="X10" i="24"/>
  <c r="U14" i="24"/>
  <c r="G22" i="24"/>
  <c r="G79" i="24"/>
  <c r="G78" i="24"/>
  <c r="G77" i="24"/>
  <c r="G76" i="24"/>
  <c r="G48" i="24"/>
  <c r="G47" i="24"/>
  <c r="G46" i="24"/>
  <c r="G45" i="24"/>
  <c r="G21" i="24"/>
  <c r="G20" i="24"/>
  <c r="G19" i="24"/>
  <c r="G18" i="24"/>
  <c r="G17" i="24"/>
  <c r="G16" i="24"/>
  <c r="G15" i="24"/>
  <c r="G14" i="24"/>
  <c r="U13" i="24"/>
  <c r="U12" i="24"/>
  <c r="U11" i="24"/>
  <c r="U10" i="24"/>
  <c r="AA9" i="24"/>
  <c r="X9" i="24"/>
  <c r="U9" i="24"/>
  <c r="AA8" i="24"/>
  <c r="X8" i="24"/>
  <c r="U8" i="24"/>
  <c r="AA7" i="24"/>
  <c r="X7" i="24"/>
  <c r="U7" i="24"/>
  <c r="AA6" i="24"/>
  <c r="X6" i="24"/>
  <c r="U6" i="24"/>
  <c r="AA5" i="24"/>
  <c r="X5" i="24"/>
  <c r="U5" i="24"/>
  <c r="Z4" i="24"/>
  <c r="W4" i="24"/>
  <c r="T4" i="24"/>
  <c r="T3" i="24"/>
  <c r="E71" i="24" l="1"/>
  <c r="E72" i="24" s="1"/>
  <c r="E40" i="24"/>
  <c r="E41" i="24" s="1"/>
  <c r="E9" i="24"/>
  <c r="E10" i="24" l="1"/>
</calcChain>
</file>

<file path=xl/sharedStrings.xml><?xml version="1.0" encoding="utf-8"?>
<sst xmlns="http://schemas.openxmlformats.org/spreadsheetml/2006/main" count="90" uniqueCount="34">
  <si>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</si>
  <si>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</si>
  <si>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</si>
  <si>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</si>
  <si>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</si>
  <si>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</si>
  <si>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</si>
  <si>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</si>
  <si>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</si>
  <si>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</si>
  <si>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</si>
  <si>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°C</t>
  </si>
  <si>
    <t>T^1</t>
  </si>
  <si>
    <t>T^2</t>
  </si>
  <si>
    <t>T^3</t>
  </si>
  <si>
    <t>T^4</t>
  </si>
  <si>
    <t>T^5</t>
  </si>
  <si>
    <t>T^6</t>
  </si>
  <si>
    <t>T^7</t>
  </si>
  <si>
    <t>T^8</t>
  </si>
  <si>
    <t>T^9</t>
  </si>
  <si>
    <t>Temperatura Range</t>
  </si>
  <si>
    <t>E =</t>
  </si>
  <si>
    <t>E (Valor mV Medição Laboratório) =</t>
  </si>
  <si>
    <t>T (Temperatura) =</t>
  </si>
  <si>
    <t>Etab =</t>
  </si>
  <si>
    <t>1664,5°C to 1768,1°C</t>
  </si>
  <si>
    <t>-50°C to 1064,18°C</t>
  </si>
  <si>
    <t>1064,18°C to 1664,5°C</t>
  </si>
  <si>
    <t>TERMOPAR TIPO R Norma E230 - 02 Table 7</t>
  </si>
  <si>
    <t>ENTRADA DE DADOS PARA TODAS AS PLANILHAS</t>
  </si>
  <si>
    <t>Mv</t>
  </si>
  <si>
    <t>T (Temperatura) = Entre Valor</t>
  </si>
  <si>
    <t>TIPO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</si>
</sst>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"/>
    <numFmt numFmtId="170" formatCode="0.0000000000E+00"/>
    <numFmt numFmtId="171" formatCode="0.0000"/>
    <numFmt numFmtId="172" formatCode="0.000000000000E+00"/>
    <numFmt numFmtId="173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1" fontId="1" fillId="7" borderId="5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171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71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71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71" fontId="0" fillId="2" borderId="0" xfId="0" applyNumberForma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2" borderId="12" xfId="0" quotePrefix="1" applyFont="1" applyFill="1" applyBorder="1" applyAlignment="1" applyProtection="1">
      <alignment horizontal="center" vertical="center"/>
      <protection hidden="1"/>
    </xf>
    <xf numFmtId="169" fontId="0" fillId="6" borderId="8" xfId="0" quotePrefix="1" applyNumberFormat="1" applyFill="1" applyBorder="1" applyAlignment="1" applyProtection="1">
      <alignment horizontal="left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167" fontId="0" fillId="2" borderId="12" xfId="0" quotePrefix="1" applyNumberFormat="1" applyFill="1" applyBorder="1" applyAlignment="1" applyProtection="1">
      <alignment horizontal="left" vertical="center"/>
      <protection hidden="1"/>
    </xf>
    <xf numFmtId="164" fontId="0" fillId="2" borderId="0" xfId="0" applyNumberForma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  <protection hidden="1"/>
    </xf>
    <xf numFmtId="166" fontId="0" fillId="2" borderId="12" xfId="0" applyNumberFormat="1" applyFill="1" applyBorder="1" applyAlignment="1" applyProtection="1">
      <alignment horizontal="center" vertical="center"/>
      <protection hidden="1"/>
    </xf>
    <xf numFmtId="171" fontId="0" fillId="2" borderId="12" xfId="0" applyNumberFormat="1" applyFill="1" applyBorder="1" applyAlignment="1" applyProtection="1">
      <alignment vertical="center"/>
      <protection hidden="1"/>
    </xf>
    <xf numFmtId="170" fontId="0" fillId="2" borderId="17" xfId="0" applyNumberForma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Border="1" applyAlignment="1" applyProtection="1">
      <alignment horizontal="center" vertical="center"/>
      <protection hidden="1"/>
    </xf>
    <xf numFmtId="171" fontId="3" fillId="2" borderId="0" xfId="0" applyNumberFormat="1" applyFont="1" applyFill="1" applyBorder="1" applyAlignment="1" applyProtection="1">
      <alignment horizontal="center"/>
      <protection hidden="1"/>
    </xf>
    <xf numFmtId="171" fontId="0" fillId="2" borderId="0" xfId="0" applyNumberFormat="1" applyFill="1" applyBorder="1" applyAlignment="1" applyProtection="1">
      <alignment horizontal="left"/>
      <protection hidden="1"/>
    </xf>
    <xf numFmtId="171" fontId="6" fillId="11" borderId="2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hidden="1"/>
    </xf>
    <xf numFmtId="0" fontId="3" fillId="8" borderId="8" xfId="0" applyFont="1" applyFill="1" applyBorder="1" applyAlignment="1" applyProtection="1">
      <alignment horizontal="right"/>
      <protection hidden="1"/>
    </xf>
    <xf numFmtId="0" fontId="3" fillId="8" borderId="8" xfId="0" quotePrefix="1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/>
      <protection hidden="1"/>
    </xf>
    <xf numFmtId="0" fontId="3" fillId="8" borderId="18" xfId="0" applyFont="1" applyFill="1" applyBorder="1" applyAlignment="1" applyProtection="1">
      <alignment horizontal="center" vertical="center"/>
      <protection hidden="1"/>
    </xf>
    <xf numFmtId="172" fontId="0" fillId="4" borderId="18" xfId="0" applyNumberFormat="1" applyFill="1" applyBorder="1" applyAlignment="1" applyProtection="1">
      <alignment horizontal="center" vertical="center"/>
      <protection hidden="1"/>
    </xf>
    <xf numFmtId="172" fontId="0" fillId="4" borderId="5" xfId="0" applyNumberFormat="1" applyFill="1" applyBorder="1" applyAlignment="1" applyProtection="1">
      <alignment horizontal="center" vertical="center"/>
      <protection hidden="1"/>
    </xf>
    <xf numFmtId="172" fontId="0" fillId="2" borderId="17" xfId="0" applyNumberFormat="1" applyFill="1" applyBorder="1" applyAlignment="1" applyProtection="1">
      <alignment horizontal="center" vertical="center"/>
      <protection hidden="1"/>
    </xf>
    <xf numFmtId="172" fontId="0" fillId="2" borderId="0" xfId="0" applyNumberFormat="1" applyFill="1" applyBorder="1" applyAlignment="1" applyProtection="1">
      <alignment horizontal="center" vertical="center"/>
      <protection hidden="1"/>
    </xf>
    <xf numFmtId="172" fontId="0" fillId="2" borderId="0" xfId="0" applyNumberFormat="1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8" fillId="10" borderId="10" xfId="0" applyFont="1" applyFill="1" applyBorder="1" applyAlignment="1" applyProtection="1">
      <alignment horizont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right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9" fillId="12" borderId="11" xfId="0" applyFont="1" applyFill="1" applyBorder="1" applyProtection="1">
      <protection hidden="1"/>
    </xf>
    <xf numFmtId="0" fontId="9" fillId="12" borderId="12" xfId="0" applyFont="1" applyFill="1" applyBorder="1" applyProtection="1">
      <protection hidden="1"/>
    </xf>
    <xf numFmtId="0" fontId="9" fillId="12" borderId="13" xfId="0" applyFont="1" applyFill="1" applyBorder="1" applyProtection="1">
      <protection hidden="1"/>
    </xf>
    <xf numFmtId="0" fontId="9" fillId="12" borderId="7" xfId="0" applyFont="1" applyFill="1" applyBorder="1" applyProtection="1">
      <protection hidden="1"/>
    </xf>
    <xf numFmtId="0" fontId="9" fillId="12" borderId="0" xfId="0" applyFont="1" applyFill="1" applyBorder="1" applyProtection="1">
      <protection hidden="1"/>
    </xf>
    <xf numFmtId="0" fontId="9" fillId="12" borderId="9" xfId="0" applyFont="1" applyFill="1" applyBorder="1" applyProtection="1">
      <protection hidden="1"/>
    </xf>
    <xf numFmtId="0" fontId="9" fillId="12" borderId="14" xfId="0" applyFont="1" applyFill="1" applyBorder="1" applyProtection="1">
      <protection hidden="1"/>
    </xf>
    <xf numFmtId="0" fontId="0" fillId="12" borderId="0" xfId="0" applyFill="1" applyBorder="1" applyProtection="1">
      <protection hidden="1"/>
    </xf>
    <xf numFmtId="0" fontId="0" fillId="12" borderId="9" xfId="0" applyFill="1" applyBorder="1" applyProtection="1">
      <protection hidden="1"/>
    </xf>
    <xf numFmtId="0" fontId="0" fillId="12" borderId="15" xfId="0" applyFill="1" applyBorder="1" applyProtection="1">
      <protection hidden="1"/>
    </xf>
    <xf numFmtId="0" fontId="0" fillId="12" borderId="16" xfId="0" applyFill="1" applyBorder="1" applyProtection="1">
      <protection hidden="1"/>
    </xf>
    <xf numFmtId="0" fontId="0" fillId="12" borderId="0" xfId="0" applyFill="1" applyProtection="1">
      <protection hidden="1"/>
    </xf>
    <xf numFmtId="165" fontId="10" fillId="12" borderId="7" xfId="0" quotePrefix="1" applyNumberFormat="1" applyFont="1" applyFill="1" applyBorder="1" applyAlignment="1" applyProtection="1">
      <alignment vertical="center"/>
      <protection hidden="1"/>
    </xf>
    <xf numFmtId="165" fontId="6" fillId="12" borderId="0" xfId="0" quotePrefix="1" applyNumberFormat="1" applyFont="1" applyFill="1" applyBorder="1" applyAlignment="1" applyProtection="1">
      <alignment vertical="center"/>
      <protection hidden="1"/>
    </xf>
    <xf numFmtId="0" fontId="1" fillId="12" borderId="9" xfId="0" applyFont="1" applyFill="1" applyBorder="1" applyProtection="1">
      <protection hidden="1"/>
    </xf>
    <xf numFmtId="171" fontId="10" fillId="12" borderId="7" xfId="0" quotePrefix="1" applyNumberFormat="1" applyFont="1" applyFill="1" applyBorder="1" applyAlignment="1" applyProtection="1">
      <alignment vertical="center"/>
      <protection hidden="1"/>
    </xf>
    <xf numFmtId="171" fontId="6" fillId="12" borderId="0" xfId="0" quotePrefix="1" applyNumberFormat="1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73" fontId="6" fillId="10" borderId="2" xfId="0" quotePrefix="1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171" fontId="0" fillId="2" borderId="0" xfId="0" applyNumberFormat="1" applyFill="1" applyBorder="1" applyAlignment="1" applyProtection="1">
      <alignment horizontal="center" vertical="center"/>
      <protection hidden="1"/>
    </xf>
    <xf numFmtId="2" fontId="0" fillId="4" borderId="10" xfId="0" applyNumberFormat="1" applyFill="1" applyBorder="1" applyAlignment="1" applyProtection="1">
      <alignment horizontal="center" vertical="center"/>
      <protection hidden="1"/>
    </xf>
    <xf numFmtId="2" fontId="0" fillId="4" borderId="6" xfId="0" applyNumberFormat="1" applyFill="1" applyBorder="1" applyAlignment="1" applyProtection="1">
      <alignment horizontal="center" vertical="center"/>
      <protection hidden="1"/>
    </xf>
    <xf numFmtId="2" fontId="0" fillId="2" borderId="17" xfId="0" applyNumberFormat="1" applyFill="1" applyBorder="1" applyAlignment="1" applyProtection="1">
      <alignment horizontal="center" vertical="center"/>
      <protection hidden="1"/>
    </xf>
    <xf numFmtId="0" fontId="7" fillId="10" borderId="2" xfId="0" applyFont="1" applyFill="1" applyBorder="1" applyAlignment="1" applyProtection="1">
      <alignment horizontal="center"/>
      <protection hidden="1"/>
    </xf>
    <xf numFmtId="0" fontId="7" fillId="10" borderId="4" xfId="0" applyFont="1" applyFill="1" applyBorder="1" applyAlignment="1" applyProtection="1">
      <alignment horizontal="center"/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171" fontId="6" fillId="11" borderId="2" xfId="0" quotePrefix="1" applyNumberFormat="1" applyFont="1" applyFill="1" applyBorder="1" applyAlignment="1" applyProtection="1">
      <alignment horizontal="center" vertical="center"/>
      <protection hidden="1"/>
    </xf>
    <xf numFmtId="171" fontId="6" fillId="11" borderId="4" xfId="0" quotePrefix="1" applyNumberFormat="1" applyFon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2" fontId="0" fillId="2" borderId="0" xfId="0" applyNumberFormat="1" applyFill="1" applyBorder="1" applyAlignment="1" applyProtection="1">
      <alignment horizontal="center" vertical="center"/>
      <protection hidden="1"/>
    </xf>
    <xf numFmtId="169" fontId="0" fillId="4" borderId="10" xfId="0" applyNumberFormat="1" applyFill="1" applyBorder="1" applyAlignment="1" applyProtection="1">
      <alignment horizontal="center" vertical="center"/>
      <protection hidden="1"/>
    </xf>
    <xf numFmtId="169" fontId="0" fillId="4" borderId="6" xfId="0" applyNumberFormat="1" applyFill="1" applyBorder="1" applyAlignment="1" applyProtection="1">
      <alignment horizontal="center" vertical="center"/>
      <protection hidden="1"/>
    </xf>
    <xf numFmtId="165" fontId="5" fillId="2" borderId="17" xfId="0" applyNumberFormat="1" applyFont="1" applyFill="1" applyBorder="1" applyAlignment="1" applyProtection="1">
      <alignment horizontal="center" vertical="center"/>
      <protection hidden="1"/>
    </xf>
    <xf numFmtId="0" fontId="7" fillId="10" borderId="5" xfId="0" applyFont="1" applyFill="1" applyBorder="1" applyAlignment="1" applyProtection="1">
      <alignment horizontal="center"/>
      <protection hidden="1"/>
    </xf>
    <xf numFmtId="0" fontId="3" fillId="8" borderId="18" xfId="0" quotePrefix="1" applyFont="1" applyFill="1" applyBorder="1" applyAlignment="1" applyProtection="1">
      <alignment horizontal="center" vertical="center"/>
      <protection hidden="1"/>
    </xf>
    <xf numFmtId="0" fontId="3" fillId="8" borderId="5" xfId="0" quotePrefix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2</xdr:row>
      <xdr:rowOff>83819</xdr:rowOff>
    </xdr:from>
    <xdr:to>
      <xdr:col>8</xdr:col>
      <xdr:colOff>518160</xdr:colOff>
      <xdr:row>3</xdr:row>
      <xdr:rowOff>123586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464819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33</xdr:row>
      <xdr:rowOff>83820</xdr:rowOff>
    </xdr:from>
    <xdr:to>
      <xdr:col>8</xdr:col>
      <xdr:colOff>518160</xdr:colOff>
      <xdr:row>34</xdr:row>
      <xdr:rowOff>123587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6606540"/>
          <a:ext cx="3352800" cy="268367"/>
        </a:xfrm>
        <a:prstGeom prst="rect">
          <a:avLst/>
        </a:prstGeom>
      </xdr:spPr>
    </xdr:pic>
    <xdr:clientData/>
  </xdr:twoCellAnchor>
  <xdr:oneCellAnchor>
    <xdr:from>
      <xdr:col>5</xdr:col>
      <xdr:colOff>60960</xdr:colOff>
      <xdr:row>64</xdr:row>
      <xdr:rowOff>83820</xdr:rowOff>
    </xdr:from>
    <xdr:ext cx="3352800" cy="268367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12672060"/>
          <a:ext cx="3352800" cy="26836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51</xdr:col>
      <xdr:colOff>514350</xdr:colOff>
      <xdr:row>173</xdr:row>
      <xdr:rowOff>144513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FB26D33-4610-4AC2-B29F-6CA29E217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585025" cy="34863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E207"/>
  <sheetViews>
    <sheetView tabSelected="1" zoomScaleNormal="100" workbookViewId="0">
      <selection activeCell="H13" sqref="H13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7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88"/>
      <c r="Q1" s="88"/>
      <c r="R1" s="89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9"/>
      <c r="BD1" s="89"/>
      <c r="BE1" s="1"/>
    </row>
    <row r="2" spans="1:5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89"/>
      <c r="Q2" s="89"/>
      <c r="R2" s="89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9"/>
      <c r="BD2" s="89"/>
      <c r="BE2" s="1"/>
    </row>
    <row r="3" spans="1:5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9"/>
      <c r="Q3" s="89"/>
      <c r="R3" s="89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9"/>
      <c r="BD3" s="89"/>
      <c r="BE3" s="1"/>
    </row>
    <row r="4" spans="1:5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89"/>
      <c r="Q4" s="89"/>
      <c r="R4" s="89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9"/>
      <c r="BD4" s="89"/>
      <c r="BE4" s="1"/>
    </row>
    <row r="5" spans="1:57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89"/>
      <c r="Q5" s="89"/>
      <c r="R5" s="89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9"/>
      <c r="BD5" s="89"/>
      <c r="BE5" s="1"/>
    </row>
    <row r="6" spans="1:57" ht="15.75" thickBot="1" x14ac:dyDescent="0.3">
      <c r="A6" s="2"/>
      <c r="B6" s="2"/>
      <c r="C6" s="2"/>
      <c r="D6" s="2"/>
      <c r="E6" s="92" t="s">
        <v>30</v>
      </c>
      <c r="F6" s="93"/>
      <c r="G6" s="93"/>
      <c r="H6" s="93"/>
      <c r="I6" s="93"/>
      <c r="J6" s="93"/>
      <c r="K6" s="94"/>
      <c r="L6" s="2"/>
      <c r="M6" s="2"/>
      <c r="N6" s="2"/>
      <c r="O6" s="2"/>
      <c r="P6" s="89"/>
      <c r="Q6" s="89"/>
      <c r="R6" s="89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9"/>
      <c r="BD6" s="89"/>
      <c r="BE6" s="1"/>
    </row>
    <row r="7" spans="1:5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89"/>
      <c r="Q7" s="89"/>
      <c r="R7" s="89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9"/>
      <c r="BD7" s="89"/>
      <c r="BE7" s="1"/>
    </row>
    <row r="8" spans="1:57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89"/>
      <c r="Q8" s="89"/>
      <c r="R8" s="89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9"/>
      <c r="BD8" s="89"/>
      <c r="BE8" s="1"/>
    </row>
    <row r="9" spans="1:57" x14ac:dyDescent="0.25">
      <c r="A9" s="2"/>
      <c r="B9" s="2"/>
      <c r="C9" s="2"/>
      <c r="D9" s="2"/>
      <c r="E9" s="68"/>
      <c r="F9" s="69"/>
      <c r="G9" s="69"/>
      <c r="H9" s="69"/>
      <c r="I9" s="69"/>
      <c r="J9" s="69"/>
      <c r="K9" s="70"/>
      <c r="L9" s="2"/>
      <c r="M9" s="2"/>
      <c r="N9" s="2"/>
      <c r="O9" s="2"/>
      <c r="P9" s="89"/>
      <c r="Q9" s="89"/>
      <c r="R9" s="89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9"/>
      <c r="BD9" s="89"/>
      <c r="BE9" s="1"/>
    </row>
    <row r="10" spans="1:57" ht="15.75" thickBot="1" x14ac:dyDescent="0.3">
      <c r="A10" s="2"/>
      <c r="B10" s="2"/>
      <c r="C10" s="2"/>
      <c r="D10" s="2"/>
      <c r="E10" s="71"/>
      <c r="F10" s="72"/>
      <c r="G10" s="72"/>
      <c r="H10" s="72"/>
      <c r="I10" s="72"/>
      <c r="J10" s="72"/>
      <c r="K10" s="73"/>
      <c r="L10" s="87"/>
      <c r="M10" s="87"/>
      <c r="N10" s="2"/>
      <c r="O10" s="2"/>
      <c r="P10" s="89"/>
      <c r="Q10" s="89"/>
      <c r="R10" s="89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9"/>
      <c r="BD10" s="89"/>
      <c r="BE10" s="1"/>
    </row>
    <row r="11" spans="1:57" ht="15.75" thickBot="1" x14ac:dyDescent="0.3">
      <c r="A11" s="2"/>
      <c r="B11" s="2"/>
      <c r="C11" s="2"/>
      <c r="D11" s="2"/>
      <c r="E11" s="71"/>
      <c r="F11" s="90" t="s">
        <v>23</v>
      </c>
      <c r="G11" s="91"/>
      <c r="H11" s="86">
        <f>IF(AND(H13&gt;=L11,H13&lt;=L12),'R Graus'!E9,IF(AND(H13&gt;L12,H13&lt;=L13),'R Graus'!E40,IF(AND(H13&gt;L13,H13&lt;=L14),'R Graus'!E71)))</f>
        <v>10.50595791914</v>
      </c>
      <c r="I11" s="80" t="s">
        <v>31</v>
      </c>
      <c r="J11" s="81"/>
      <c r="K11" s="82"/>
      <c r="L11" s="87">
        <v>-50</v>
      </c>
      <c r="M11" s="87"/>
      <c r="N11" s="2"/>
      <c r="O11" s="2"/>
      <c r="P11" s="89"/>
      <c r="Q11" s="89"/>
      <c r="R11" s="89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9"/>
      <c r="BD11" s="89"/>
      <c r="BE11" s="1"/>
    </row>
    <row r="12" spans="1:57" ht="15.75" thickBot="1" x14ac:dyDescent="0.3">
      <c r="A12" s="2"/>
      <c r="B12" s="2"/>
      <c r="C12" s="2"/>
      <c r="D12" s="2"/>
      <c r="E12" s="71"/>
      <c r="F12" s="75"/>
      <c r="G12" s="75"/>
      <c r="H12" s="75"/>
      <c r="I12" s="75"/>
      <c r="J12" s="85" t="s">
        <v>33</v>
      </c>
      <c r="K12" s="76"/>
      <c r="L12" s="87">
        <v>1064.18</v>
      </c>
      <c r="M12" s="87"/>
      <c r="N12" s="2"/>
      <c r="O12" s="2"/>
      <c r="P12" s="89"/>
      <c r="Q12" s="89"/>
      <c r="R12" s="89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9"/>
      <c r="BD12" s="89"/>
      <c r="BE12" s="1"/>
    </row>
    <row r="13" spans="1:57" ht="15.75" thickBot="1" x14ac:dyDescent="0.3">
      <c r="A13" s="2"/>
      <c r="B13" s="2"/>
      <c r="C13" s="2"/>
      <c r="D13" s="2"/>
      <c r="E13" s="71"/>
      <c r="F13" s="90" t="s">
        <v>32</v>
      </c>
      <c r="G13" s="91"/>
      <c r="H13" s="49">
        <v>1000</v>
      </c>
      <c r="I13" s="83" t="s">
        <v>11</v>
      </c>
      <c r="J13" s="84"/>
      <c r="K13" s="82"/>
      <c r="L13" s="87">
        <v>1664.5</v>
      </c>
      <c r="M13" s="87"/>
      <c r="N13" s="2"/>
      <c r="O13" s="2"/>
      <c r="P13" s="89"/>
      <c r="Q13" s="89"/>
      <c r="R13" s="89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9"/>
      <c r="BD13" s="89"/>
      <c r="BE13" s="1"/>
    </row>
    <row r="14" spans="1:57" x14ac:dyDescent="0.25">
      <c r="A14" s="2"/>
      <c r="B14" s="2"/>
      <c r="C14" s="2"/>
      <c r="D14" s="2"/>
      <c r="E14" s="71"/>
      <c r="F14" s="75"/>
      <c r="G14" s="75"/>
      <c r="H14" s="75"/>
      <c r="I14" s="75"/>
      <c r="J14" s="75"/>
      <c r="K14" s="76"/>
      <c r="L14" s="87">
        <v>1768.1</v>
      </c>
      <c r="M14" s="87"/>
      <c r="N14" s="2"/>
      <c r="O14" s="2"/>
      <c r="P14" s="89"/>
      <c r="Q14" s="89"/>
      <c r="R14" s="89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9"/>
      <c r="BD14" s="89"/>
      <c r="BE14" s="1"/>
    </row>
    <row r="15" spans="1:57" ht="15.75" thickBot="1" x14ac:dyDescent="0.3">
      <c r="A15" s="2"/>
      <c r="B15" s="2"/>
      <c r="C15" s="2"/>
      <c r="D15" s="2"/>
      <c r="E15" s="74"/>
      <c r="F15" s="77"/>
      <c r="G15" s="77"/>
      <c r="H15" s="77"/>
      <c r="I15" s="77"/>
      <c r="J15" s="77"/>
      <c r="K15" s="78"/>
      <c r="L15" s="87"/>
      <c r="M15" s="87"/>
      <c r="N15" s="2"/>
      <c r="O15" s="2"/>
      <c r="P15" s="89"/>
      <c r="Q15" s="89"/>
      <c r="R15" s="89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9"/>
      <c r="BD15" s="89"/>
      <c r="BE15" s="1"/>
    </row>
    <row r="16" spans="1:57" x14ac:dyDescent="0.25">
      <c r="A16" s="2"/>
      <c r="B16" s="2"/>
      <c r="C16" s="2"/>
      <c r="D16" s="2"/>
      <c r="E16" s="2"/>
      <c r="F16" s="79"/>
      <c r="G16" s="79"/>
      <c r="H16" s="79"/>
      <c r="I16" s="79"/>
      <c r="J16" s="79"/>
      <c r="K16" s="79"/>
      <c r="L16" s="2"/>
      <c r="M16" s="2"/>
      <c r="N16" s="2"/>
      <c r="O16" s="2"/>
      <c r="P16" s="89"/>
      <c r="Q16" s="89"/>
      <c r="R16" s="89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9"/>
      <c r="BD16" s="89"/>
      <c r="BE16" s="1"/>
    </row>
    <row r="17" spans="1:5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89"/>
      <c r="Q17" s="89"/>
      <c r="R17" s="89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9"/>
      <c r="BD17" s="89"/>
      <c r="BE17" s="1"/>
    </row>
    <row r="18" spans="1:5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89"/>
      <c r="Q18" s="89"/>
      <c r="R18" s="89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9"/>
      <c r="BD18" s="89"/>
      <c r="BE18" s="1"/>
    </row>
    <row r="19" spans="1:5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9"/>
      <c r="Q19" s="89"/>
      <c r="R19" s="89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9"/>
      <c r="BD19" s="89"/>
      <c r="BE19" s="1"/>
    </row>
    <row r="20" spans="1:5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89"/>
      <c r="Q20" s="89"/>
      <c r="R20" s="89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9"/>
      <c r="BD20" s="89"/>
      <c r="BE20" s="1"/>
    </row>
    <row r="21" spans="1:5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89"/>
      <c r="Q21" s="89"/>
      <c r="R21" s="89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9"/>
      <c r="BD21" s="89"/>
      <c r="BE21" s="1"/>
    </row>
    <row r="22" spans="1:5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89"/>
      <c r="Q22" s="89"/>
      <c r="R22" s="89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9"/>
      <c r="BD22" s="89"/>
      <c r="BE22" s="1"/>
    </row>
    <row r="23" spans="1:5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89"/>
      <c r="Q23" s="89"/>
      <c r="R23" s="89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9"/>
      <c r="BD23" s="89"/>
      <c r="BE23" s="1"/>
    </row>
    <row r="24" spans="1:5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89"/>
      <c r="Q24" s="89"/>
      <c r="R24" s="89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9"/>
      <c r="BD24" s="89"/>
      <c r="BE24" s="1"/>
    </row>
    <row r="25" spans="1:5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89"/>
      <c r="Q25" s="89"/>
      <c r="R25" s="89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9"/>
      <c r="BD25" s="89"/>
      <c r="BE25" s="1"/>
    </row>
    <row r="26" spans="1:5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9"/>
      <c r="Q26" s="89"/>
      <c r="R26" s="89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9"/>
      <c r="BD26" s="89"/>
      <c r="BE26" s="1"/>
    </row>
    <row r="27" spans="1:5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9"/>
      <c r="Q27" s="89"/>
      <c r="R27" s="89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9"/>
      <c r="BD27" s="89"/>
      <c r="BE27" s="1"/>
    </row>
    <row r="28" spans="1:5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89"/>
      <c r="Q28" s="89"/>
      <c r="R28" s="89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9"/>
      <c r="BD28" s="89"/>
      <c r="BE28" s="1"/>
    </row>
    <row r="29" spans="1:5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89"/>
      <c r="Q29" s="89"/>
      <c r="R29" s="89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9"/>
      <c r="BD29" s="89"/>
      <c r="BE29" s="1"/>
    </row>
    <row r="30" spans="1:57" x14ac:dyDescent="0.2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9"/>
      <c r="BD30" s="89"/>
      <c r="BE30" s="1"/>
    </row>
    <row r="31" spans="1:57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9"/>
      <c r="BD31" s="89"/>
      <c r="BE31" s="1"/>
    </row>
    <row r="32" spans="1:57" x14ac:dyDescent="0.2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9"/>
      <c r="BD32" s="89"/>
      <c r="BE32" s="1"/>
    </row>
    <row r="33" spans="1:57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9"/>
      <c r="BD33" s="89"/>
      <c r="BE33" s="1"/>
    </row>
    <row r="34" spans="1:57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9"/>
      <c r="BD34" s="89"/>
      <c r="BE34" s="1"/>
    </row>
    <row r="35" spans="1:57" x14ac:dyDescent="0.2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9"/>
      <c r="BD35" s="89"/>
      <c r="BE35" s="1"/>
    </row>
    <row r="36" spans="1:57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9"/>
      <c r="BD36" s="89"/>
      <c r="BE36" s="1"/>
    </row>
    <row r="37" spans="1:57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9"/>
      <c r="BD37" s="89"/>
      <c r="BE37" s="1"/>
    </row>
    <row r="38" spans="1:57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9"/>
      <c r="BD38" s="89"/>
      <c r="BE38" s="1"/>
    </row>
    <row r="39" spans="1:57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9"/>
      <c r="BD39" s="89"/>
      <c r="BE39" s="1"/>
    </row>
    <row r="40" spans="1:57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9"/>
      <c r="BD40" s="89"/>
      <c r="BE40" s="1"/>
    </row>
    <row r="41" spans="1:57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9"/>
      <c r="BD41" s="89"/>
      <c r="BE41" s="1"/>
    </row>
    <row r="42" spans="1:57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9"/>
      <c r="BD42" s="89"/>
      <c r="BE42" s="1"/>
    </row>
    <row r="43" spans="1:57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9"/>
      <c r="BD43" s="89"/>
      <c r="BE43" s="1"/>
    </row>
    <row r="44" spans="1:57" x14ac:dyDescent="0.2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9"/>
      <c r="BD44" s="89"/>
      <c r="BE44" s="1"/>
    </row>
    <row r="45" spans="1:57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9"/>
      <c r="BD45" s="89"/>
      <c r="BE45" s="1"/>
    </row>
    <row r="46" spans="1:57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9"/>
      <c r="BD46" s="89"/>
      <c r="BE46" s="1"/>
    </row>
    <row r="47" spans="1:57" x14ac:dyDescent="0.2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9"/>
      <c r="BD47" s="89"/>
      <c r="BE47" s="1"/>
    </row>
    <row r="48" spans="1:57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9"/>
      <c r="BD48" s="89"/>
      <c r="BE48" s="1"/>
    </row>
    <row r="49" spans="1:57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9"/>
      <c r="BD49" s="89"/>
      <c r="BE49" s="1"/>
    </row>
    <row r="50" spans="1:57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9"/>
      <c r="BD50" s="89"/>
      <c r="BE50" s="1"/>
    </row>
    <row r="51" spans="1:57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9"/>
      <c r="BD51" s="89"/>
      <c r="BE51" s="1"/>
    </row>
    <row r="52" spans="1:57" x14ac:dyDescent="0.2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9"/>
      <c r="BD52" s="89"/>
      <c r="BE52" s="1"/>
    </row>
    <row r="53" spans="1:57" x14ac:dyDescent="0.2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9"/>
      <c r="BD53" s="89"/>
      <c r="BE53" s="1"/>
    </row>
    <row r="54" spans="1:57" x14ac:dyDescent="0.2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9"/>
      <c r="BD54" s="89"/>
      <c r="BE54" s="1"/>
    </row>
    <row r="55" spans="1:57" x14ac:dyDescent="0.2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9"/>
      <c r="BD55" s="89"/>
      <c r="BE55" s="1"/>
    </row>
    <row r="56" spans="1:57" x14ac:dyDescent="0.2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9"/>
      <c r="BD56" s="89"/>
      <c r="BE56" s="1"/>
    </row>
    <row r="57" spans="1:57" x14ac:dyDescent="0.2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9"/>
      <c r="BD57" s="89"/>
      <c r="BE57" s="1"/>
    </row>
    <row r="58" spans="1:57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9"/>
      <c r="BD58" s="89"/>
      <c r="BE58" s="1"/>
    </row>
    <row r="59" spans="1:57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9"/>
      <c r="BD59" s="89"/>
      <c r="BE59" s="1"/>
    </row>
    <row r="60" spans="1:57" x14ac:dyDescent="0.2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9"/>
      <c r="BD60" s="89"/>
      <c r="BE60" s="1"/>
    </row>
    <row r="61" spans="1:57" x14ac:dyDescent="0.2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9"/>
      <c r="BD61" s="89"/>
      <c r="BE61" s="1"/>
    </row>
    <row r="62" spans="1:57" x14ac:dyDescent="0.2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9"/>
      <c r="BD62" s="89"/>
      <c r="BE62" s="1"/>
    </row>
    <row r="63" spans="1:57" x14ac:dyDescent="0.25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9"/>
      <c r="BD63" s="89"/>
      <c r="BE63" s="1"/>
    </row>
    <row r="64" spans="1:57" x14ac:dyDescent="0.2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9"/>
      <c r="BD64" s="89"/>
      <c r="BE64" s="1"/>
    </row>
    <row r="65" spans="1:57" x14ac:dyDescent="0.2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9"/>
      <c r="BD65" s="89"/>
      <c r="BE65" s="1"/>
    </row>
    <row r="66" spans="1:57" x14ac:dyDescent="0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9"/>
      <c r="BD66" s="89"/>
      <c r="BE66" s="1"/>
    </row>
    <row r="67" spans="1:57" x14ac:dyDescent="0.25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9"/>
      <c r="BD67" s="89"/>
      <c r="BE67" s="1"/>
    </row>
    <row r="68" spans="1:57" x14ac:dyDescent="0.25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9"/>
      <c r="BD68" s="89"/>
      <c r="BE68" s="1"/>
    </row>
    <row r="69" spans="1:57" x14ac:dyDescent="0.2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9"/>
      <c r="BD69" s="89"/>
      <c r="BE69" s="1"/>
    </row>
    <row r="70" spans="1:57" x14ac:dyDescent="0.25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9"/>
      <c r="BD70" s="89"/>
      <c r="BE70" s="1"/>
    </row>
    <row r="71" spans="1:57" x14ac:dyDescent="0.2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9"/>
      <c r="BD71" s="89"/>
      <c r="BE71" s="1"/>
    </row>
    <row r="72" spans="1:57" x14ac:dyDescent="0.2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9"/>
      <c r="BD72" s="89"/>
      <c r="BE72" s="1"/>
    </row>
    <row r="73" spans="1:57" x14ac:dyDescent="0.2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9"/>
      <c r="BD73" s="89"/>
      <c r="BE73" s="1"/>
    </row>
    <row r="74" spans="1:57" x14ac:dyDescent="0.25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9"/>
      <c r="BD74" s="89"/>
      <c r="BE74" s="1"/>
    </row>
    <row r="75" spans="1:57" x14ac:dyDescent="0.2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9"/>
      <c r="BD75" s="89"/>
      <c r="BE75" s="1"/>
    </row>
    <row r="76" spans="1:57" x14ac:dyDescent="0.25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9"/>
      <c r="BD76" s="89"/>
      <c r="BE76" s="1"/>
    </row>
    <row r="77" spans="1:57" x14ac:dyDescent="0.25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9"/>
      <c r="BD77" s="89"/>
      <c r="BE77" s="1"/>
    </row>
    <row r="78" spans="1:57" x14ac:dyDescent="0.25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9"/>
      <c r="BD78" s="89"/>
      <c r="BE78" s="1"/>
    </row>
    <row r="79" spans="1:57" x14ac:dyDescent="0.2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9"/>
      <c r="BD79" s="89"/>
      <c r="BE79" s="1"/>
    </row>
    <row r="80" spans="1:57" x14ac:dyDescent="0.25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9"/>
      <c r="BD80" s="89"/>
      <c r="BE80" s="1"/>
    </row>
    <row r="81" spans="1:57" x14ac:dyDescent="0.25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9"/>
      <c r="BD81" s="89"/>
      <c r="BE81" s="1"/>
    </row>
    <row r="82" spans="1:57" x14ac:dyDescent="0.25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9"/>
      <c r="BD82" s="89"/>
      <c r="BE82" s="1"/>
    </row>
    <row r="83" spans="1:57" x14ac:dyDescent="0.25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9"/>
      <c r="BD83" s="89"/>
      <c r="BE83" s="1"/>
    </row>
    <row r="84" spans="1:57" x14ac:dyDescent="0.2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9"/>
      <c r="BD84" s="89"/>
      <c r="BE84" s="1"/>
    </row>
    <row r="85" spans="1:57" x14ac:dyDescent="0.2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9"/>
      <c r="BD85" s="89"/>
      <c r="BE85" s="1"/>
    </row>
    <row r="86" spans="1:57" x14ac:dyDescent="0.2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9"/>
      <c r="BD86" s="89"/>
      <c r="BE86" s="1"/>
    </row>
    <row r="87" spans="1:57" x14ac:dyDescent="0.2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9"/>
      <c r="BD87" s="89"/>
      <c r="BE87" s="1"/>
    </row>
    <row r="88" spans="1:57" x14ac:dyDescent="0.2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9"/>
      <c r="BD88" s="89"/>
      <c r="BE88" s="1"/>
    </row>
    <row r="89" spans="1:57" x14ac:dyDescent="0.2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9"/>
      <c r="BD89" s="89"/>
      <c r="BE89" s="1"/>
    </row>
    <row r="90" spans="1:57" x14ac:dyDescent="0.2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9"/>
      <c r="BD90" s="89"/>
      <c r="BE90" s="1"/>
    </row>
    <row r="91" spans="1:57" x14ac:dyDescent="0.2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9"/>
      <c r="BD91" s="89"/>
      <c r="BE91" s="1"/>
    </row>
    <row r="92" spans="1:57" x14ac:dyDescent="0.2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9"/>
      <c r="BD92" s="89"/>
      <c r="BE92" s="1"/>
    </row>
    <row r="93" spans="1:57" x14ac:dyDescent="0.2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9"/>
      <c r="BD93" s="89"/>
      <c r="BE93" s="1"/>
    </row>
    <row r="94" spans="1:57" x14ac:dyDescent="0.25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9"/>
      <c r="BD94" s="89"/>
      <c r="BE94" s="1"/>
    </row>
    <row r="95" spans="1:57" x14ac:dyDescent="0.2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9"/>
      <c r="BD95" s="89"/>
      <c r="BE95" s="1"/>
    </row>
    <row r="96" spans="1:57" x14ac:dyDescent="0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9"/>
      <c r="BD96" s="89"/>
      <c r="BE96" s="1"/>
    </row>
    <row r="97" spans="1:57" x14ac:dyDescent="0.2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9"/>
      <c r="BD97" s="89"/>
      <c r="BE97" s="1"/>
    </row>
    <row r="98" spans="1:57" x14ac:dyDescent="0.2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9"/>
      <c r="BD98" s="89"/>
      <c r="BE98" s="1"/>
    </row>
    <row r="99" spans="1:57" x14ac:dyDescent="0.2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9"/>
      <c r="BD99" s="89"/>
      <c r="BE99" s="1"/>
    </row>
    <row r="100" spans="1:57" x14ac:dyDescent="0.2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9"/>
      <c r="BD100" s="89"/>
      <c r="BE100" s="1"/>
    </row>
    <row r="101" spans="1:57" x14ac:dyDescent="0.2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9"/>
      <c r="BD101" s="89"/>
      <c r="BE101" s="1"/>
    </row>
    <row r="102" spans="1:57" x14ac:dyDescent="0.25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9"/>
      <c r="BD102" s="89"/>
      <c r="BE102" s="1"/>
    </row>
    <row r="103" spans="1:57" x14ac:dyDescent="0.25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9"/>
      <c r="BD103" s="89"/>
      <c r="BE103" s="1"/>
    </row>
    <row r="104" spans="1:57" x14ac:dyDescent="0.25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9"/>
      <c r="BD104" s="89"/>
      <c r="BE104" s="1"/>
    </row>
    <row r="105" spans="1:57" x14ac:dyDescent="0.2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9"/>
      <c r="BD105" s="89"/>
      <c r="BE105" s="1"/>
    </row>
    <row r="106" spans="1:57" x14ac:dyDescent="0.2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9"/>
      <c r="BD106" s="89"/>
      <c r="BE106" s="1"/>
    </row>
    <row r="107" spans="1:57" x14ac:dyDescent="0.2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9"/>
      <c r="BD107" s="89"/>
      <c r="BE107" s="1"/>
    </row>
    <row r="108" spans="1:57" x14ac:dyDescent="0.2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9"/>
      <c r="BD108" s="89"/>
      <c r="BE108" s="1"/>
    </row>
    <row r="109" spans="1:57" x14ac:dyDescent="0.25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9"/>
      <c r="BD109" s="89"/>
      <c r="BE109" s="1"/>
    </row>
    <row r="110" spans="1:57" x14ac:dyDescent="0.25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9"/>
      <c r="BD110" s="89"/>
      <c r="BE110" s="1"/>
    </row>
    <row r="111" spans="1:57" x14ac:dyDescent="0.25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9"/>
      <c r="BD111" s="89"/>
      <c r="BE111" s="1"/>
    </row>
    <row r="112" spans="1:57" x14ac:dyDescent="0.25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9"/>
      <c r="BD112" s="89"/>
      <c r="BE112" s="1"/>
    </row>
    <row r="113" spans="1:57" x14ac:dyDescent="0.25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9"/>
      <c r="BD113" s="89"/>
      <c r="BE113" s="1"/>
    </row>
    <row r="114" spans="1:57" x14ac:dyDescent="0.25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9"/>
      <c r="BD114" s="89"/>
      <c r="BE114" s="1"/>
    </row>
    <row r="115" spans="1:57" x14ac:dyDescent="0.2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9"/>
      <c r="BD115" s="89"/>
      <c r="BE115" s="1"/>
    </row>
    <row r="116" spans="1:57" x14ac:dyDescent="0.25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9"/>
      <c r="BD116" s="89"/>
      <c r="BE116" s="1"/>
    </row>
    <row r="117" spans="1:57" x14ac:dyDescent="0.25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9"/>
      <c r="BD117" s="89"/>
      <c r="BE117" s="1"/>
    </row>
    <row r="118" spans="1:57" x14ac:dyDescent="0.25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9"/>
      <c r="BD118" s="89"/>
      <c r="BE118" s="1"/>
    </row>
    <row r="119" spans="1:57" x14ac:dyDescent="0.25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9"/>
      <c r="BD119" s="89"/>
      <c r="BE119" s="1"/>
    </row>
    <row r="120" spans="1:57" x14ac:dyDescent="0.25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9"/>
      <c r="BD120" s="89"/>
      <c r="BE120" s="1"/>
    </row>
    <row r="121" spans="1:57" x14ac:dyDescent="0.25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9"/>
      <c r="BD121" s="89"/>
      <c r="BE121" s="1"/>
    </row>
    <row r="122" spans="1:57" x14ac:dyDescent="0.25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9"/>
      <c r="BD122" s="89"/>
      <c r="BE122" s="1"/>
    </row>
    <row r="123" spans="1:57" x14ac:dyDescent="0.2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9"/>
      <c r="BD123" s="89"/>
      <c r="BE123" s="1"/>
    </row>
    <row r="124" spans="1:57" x14ac:dyDescent="0.2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9"/>
      <c r="BD124" s="89"/>
      <c r="BE124" s="1"/>
    </row>
    <row r="125" spans="1:57" x14ac:dyDescent="0.2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9"/>
      <c r="BD125" s="89"/>
      <c r="BE125" s="1"/>
    </row>
    <row r="126" spans="1:57" x14ac:dyDescent="0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9"/>
      <c r="BD126" s="89"/>
      <c r="BE126" s="1"/>
    </row>
    <row r="127" spans="1:57" x14ac:dyDescent="0.2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9"/>
      <c r="BD127" s="89"/>
      <c r="BE127" s="1"/>
    </row>
    <row r="128" spans="1:57" x14ac:dyDescent="0.2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9"/>
      <c r="BD128" s="89"/>
      <c r="BE128" s="1"/>
    </row>
    <row r="129" spans="1:57" x14ac:dyDescent="0.2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9"/>
      <c r="BD129" s="89"/>
      <c r="BE129" s="1"/>
    </row>
    <row r="130" spans="1:57" x14ac:dyDescent="0.2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9"/>
      <c r="BD130" s="89"/>
      <c r="BE130" s="1"/>
    </row>
    <row r="131" spans="1:57" x14ac:dyDescent="0.25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9"/>
      <c r="BD131" s="89"/>
      <c r="BE131" s="1"/>
    </row>
    <row r="132" spans="1:57" x14ac:dyDescent="0.25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9"/>
      <c r="BD132" s="89"/>
      <c r="BE132" s="1"/>
    </row>
    <row r="133" spans="1:57" x14ac:dyDescent="0.2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9"/>
      <c r="BD133" s="89"/>
      <c r="BE133" s="1"/>
    </row>
    <row r="134" spans="1:57" x14ac:dyDescent="0.25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9"/>
      <c r="BD134" s="89"/>
      <c r="BE134" s="1"/>
    </row>
    <row r="135" spans="1:57" x14ac:dyDescent="0.2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9"/>
      <c r="BD135" s="89"/>
      <c r="BE135" s="1"/>
    </row>
    <row r="136" spans="1:57" x14ac:dyDescent="0.2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9"/>
      <c r="BD136" s="89"/>
      <c r="BE136" s="1"/>
    </row>
    <row r="137" spans="1:57" x14ac:dyDescent="0.2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9"/>
      <c r="BD137" s="89"/>
      <c r="BE137" s="1"/>
    </row>
    <row r="138" spans="1:57" x14ac:dyDescent="0.2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9"/>
      <c r="BD138" s="89"/>
      <c r="BE138" s="1"/>
    </row>
    <row r="139" spans="1:57" x14ac:dyDescent="0.2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9"/>
      <c r="BD139" s="89"/>
      <c r="BE139" s="1"/>
    </row>
    <row r="140" spans="1:57" x14ac:dyDescent="0.2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9"/>
      <c r="BD140" s="89"/>
      <c r="BE140" s="1"/>
    </row>
    <row r="141" spans="1:57" x14ac:dyDescent="0.2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9"/>
      <c r="BD141" s="89"/>
      <c r="BE141" s="1"/>
    </row>
    <row r="142" spans="1:57" x14ac:dyDescent="0.2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9"/>
      <c r="BD142" s="89"/>
      <c r="BE142" s="1"/>
    </row>
    <row r="143" spans="1:57" x14ac:dyDescent="0.2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9"/>
      <c r="BD143" s="89"/>
      <c r="BE143" s="1"/>
    </row>
    <row r="144" spans="1:57" x14ac:dyDescent="0.2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9"/>
      <c r="BD144" s="89"/>
      <c r="BE144" s="1"/>
    </row>
    <row r="145" spans="1:57" x14ac:dyDescent="0.2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9"/>
      <c r="BD145" s="89"/>
      <c r="BE145" s="1"/>
    </row>
    <row r="146" spans="1:57" x14ac:dyDescent="0.2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9"/>
      <c r="BD146" s="89"/>
      <c r="BE146" s="1"/>
    </row>
    <row r="147" spans="1:57" x14ac:dyDescent="0.2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9"/>
      <c r="BD147" s="89"/>
      <c r="BE147" s="1"/>
    </row>
    <row r="148" spans="1:57" x14ac:dyDescent="0.2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9"/>
      <c r="BD148" s="89"/>
      <c r="BE148" s="1"/>
    </row>
    <row r="149" spans="1:57" x14ac:dyDescent="0.2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9"/>
      <c r="BD149" s="89"/>
      <c r="BE149" s="1"/>
    </row>
    <row r="150" spans="1:57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9"/>
      <c r="BD150" s="89"/>
      <c r="BE150" s="1"/>
    </row>
    <row r="151" spans="1:57" x14ac:dyDescent="0.2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9"/>
      <c r="BD151" s="89"/>
      <c r="BE151" s="1"/>
    </row>
    <row r="152" spans="1:57" x14ac:dyDescent="0.2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9"/>
      <c r="BD152" s="89"/>
      <c r="BE152" s="1"/>
    </row>
    <row r="153" spans="1:57" x14ac:dyDescent="0.2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9"/>
      <c r="BD153" s="89"/>
      <c r="BE153" s="1"/>
    </row>
    <row r="154" spans="1:57" x14ac:dyDescent="0.2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9"/>
      <c r="BD154" s="89"/>
      <c r="BE154" s="1"/>
    </row>
    <row r="155" spans="1:57" x14ac:dyDescent="0.2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9"/>
      <c r="BD155" s="89"/>
      <c r="BE155" s="1"/>
    </row>
    <row r="156" spans="1:57" x14ac:dyDescent="0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9"/>
      <c r="BD156" s="89"/>
      <c r="BE156" s="1"/>
    </row>
    <row r="157" spans="1:57" x14ac:dyDescent="0.2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9"/>
      <c r="BD157" s="89"/>
      <c r="BE157" s="1"/>
    </row>
    <row r="158" spans="1:57" x14ac:dyDescent="0.2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9"/>
      <c r="BD158" s="89"/>
      <c r="BE158" s="1"/>
    </row>
    <row r="159" spans="1:57" x14ac:dyDescent="0.2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9"/>
      <c r="BD159" s="89"/>
      <c r="BE159" s="1"/>
    </row>
    <row r="160" spans="1:57" x14ac:dyDescent="0.2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9"/>
      <c r="BD160" s="89"/>
      <c r="BE160" s="1"/>
    </row>
    <row r="161" spans="1:57" x14ac:dyDescent="0.2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9"/>
      <c r="BD161" s="89"/>
      <c r="BE161" s="1"/>
    </row>
    <row r="162" spans="1:57" x14ac:dyDescent="0.2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9"/>
      <c r="BD162" s="89"/>
      <c r="BE162" s="1"/>
    </row>
    <row r="163" spans="1:57" x14ac:dyDescent="0.2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9"/>
      <c r="BD163" s="89"/>
      <c r="BE163" s="1"/>
    </row>
    <row r="164" spans="1:57" x14ac:dyDescent="0.2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9"/>
      <c r="BD164" s="89"/>
      <c r="BE164" s="1"/>
    </row>
    <row r="165" spans="1:57" x14ac:dyDescent="0.2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9"/>
      <c r="BD165" s="89"/>
      <c r="BE165" s="1"/>
    </row>
    <row r="166" spans="1:57" x14ac:dyDescent="0.2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9"/>
      <c r="BD166" s="89"/>
      <c r="BE166" s="1"/>
    </row>
    <row r="167" spans="1:57" x14ac:dyDescent="0.2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89"/>
      <c r="BD167" s="89"/>
      <c r="BE167" s="1"/>
    </row>
    <row r="168" spans="1:57" x14ac:dyDescent="0.2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9"/>
      <c r="BD168" s="89"/>
      <c r="BE168" s="1"/>
    </row>
    <row r="169" spans="1:57" x14ac:dyDescent="0.2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9"/>
      <c r="BD169" s="89"/>
      <c r="BE169" s="1"/>
    </row>
    <row r="170" spans="1:57" x14ac:dyDescent="0.2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9"/>
      <c r="BD170" s="89"/>
      <c r="BE170" s="1"/>
    </row>
    <row r="171" spans="1:57" x14ac:dyDescent="0.2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9"/>
      <c r="BD171" s="89"/>
      <c r="BE171" s="1"/>
    </row>
    <row r="172" spans="1:57" x14ac:dyDescent="0.2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9"/>
      <c r="BD172" s="89"/>
      <c r="BE172" s="1"/>
    </row>
    <row r="173" spans="1:57" x14ac:dyDescent="0.2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9"/>
      <c r="BD173" s="89"/>
      <c r="BE173" s="1"/>
    </row>
    <row r="174" spans="1:57" x14ac:dyDescent="0.2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9"/>
      <c r="BD174" s="89"/>
      <c r="BE174" s="1"/>
    </row>
    <row r="175" spans="1:57" x14ac:dyDescent="0.2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9"/>
      <c r="BD175" s="89"/>
      <c r="BE175" s="1"/>
    </row>
    <row r="176" spans="1:57" x14ac:dyDescent="0.2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9"/>
      <c r="BD176" s="89"/>
      <c r="BE176" s="1"/>
    </row>
    <row r="177" spans="1:57" x14ac:dyDescent="0.2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9"/>
      <c r="BD177" s="89"/>
      <c r="BE177" s="1"/>
    </row>
    <row r="178" spans="1:57" x14ac:dyDescent="0.2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9"/>
      <c r="BD178" s="89"/>
      <c r="BE178" s="1"/>
    </row>
    <row r="179" spans="1:57" x14ac:dyDescent="0.2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9"/>
      <c r="BD179" s="89"/>
      <c r="BE179" s="1"/>
    </row>
    <row r="180" spans="1:57" x14ac:dyDescent="0.2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9"/>
      <c r="BD180" s="89"/>
      <c r="BE180" s="1"/>
    </row>
    <row r="181" spans="1:57" x14ac:dyDescent="0.2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9"/>
      <c r="BD181" s="89"/>
      <c r="BE181" s="1"/>
    </row>
    <row r="182" spans="1:57" x14ac:dyDescent="0.2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9"/>
      <c r="BD182" s="89"/>
      <c r="BE182" s="1"/>
    </row>
    <row r="183" spans="1:57" x14ac:dyDescent="0.2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9"/>
      <c r="BD183" s="89"/>
      <c r="BE183" s="1"/>
    </row>
    <row r="184" spans="1:57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9"/>
      <c r="BD184" s="89"/>
      <c r="BE184" s="1"/>
    </row>
    <row r="185" spans="1:57" x14ac:dyDescent="0.2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9"/>
      <c r="BD185" s="89"/>
      <c r="BE185" s="1"/>
    </row>
    <row r="186" spans="1:57" x14ac:dyDescent="0.2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9"/>
      <c r="BD186" s="89"/>
      <c r="BE186" s="1"/>
    </row>
    <row r="187" spans="1:57" x14ac:dyDescent="0.2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9"/>
      <c r="BD187" s="89"/>
      <c r="BE187" s="1"/>
    </row>
    <row r="188" spans="1:57" x14ac:dyDescent="0.2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9"/>
      <c r="BD188" s="89"/>
      <c r="BE188" s="1"/>
    </row>
    <row r="189" spans="1:57" x14ac:dyDescent="0.2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9"/>
      <c r="BD189" s="89"/>
      <c r="BE189" s="1"/>
    </row>
    <row r="190" spans="1:57" x14ac:dyDescent="0.2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9"/>
      <c r="BD190" s="89"/>
      <c r="BE190" s="1"/>
    </row>
    <row r="191" spans="1:57" x14ac:dyDescent="0.2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1"/>
    </row>
    <row r="192" spans="1:57" x14ac:dyDescent="0.2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1"/>
    </row>
    <row r="193" spans="1:57" x14ac:dyDescent="0.2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1"/>
    </row>
    <row r="194" spans="1:57" x14ac:dyDescent="0.2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1"/>
    </row>
    <row r="195" spans="1:57" x14ac:dyDescent="0.2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1"/>
    </row>
    <row r="196" spans="1:5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1"/>
    </row>
    <row r="197" spans="1:5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1"/>
    </row>
    <row r="198" spans="1:5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1"/>
    </row>
    <row r="199" spans="1:5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1"/>
    </row>
    <row r="200" spans="1:5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1"/>
    </row>
    <row r="201" spans="1:5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</row>
    <row r="202" spans="1:5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</row>
    <row r="203" spans="1:5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</row>
    <row r="204" spans="1:5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</row>
    <row r="205" spans="1:5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</row>
    <row r="206" spans="1:5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</row>
    <row r="207" spans="1:5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</row>
  </sheetData>
  <sheetProtection algorithmName="SHA-512" hashValue="WR88rnJsk0Kxeazoc4oOYLqhMfbJ8F3BAlGBMiT7cJ3kcsQhwLUi3mfiVGgjn+abkl34qdgTWnb4NzkEQThhzQ==" saltValue="JF/26MOkgBSEs/2HNJvq7w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BB190"/>
  <sheetViews>
    <sheetView zoomScaleNormal="100" workbookViewId="0">
      <selection activeCell="E66" sqref="E66"/>
    </sheetView>
  </sheetViews>
  <sheetFormatPr defaultRowHeight="15" x14ac:dyDescent="0.25"/>
  <cols>
    <col min="1" max="1" width="2.7109375" style="3" customWidth="1"/>
    <col min="2" max="2" width="3.28515625" style="3" customWidth="1"/>
    <col min="3" max="3" width="29.7109375" style="3" customWidth="1"/>
    <col min="4" max="4" width="8.28515625" style="3" customWidth="1"/>
    <col min="5" max="5" width="24.7109375" style="3" customWidth="1"/>
    <col min="6" max="6" width="5.5703125" style="3" customWidth="1"/>
    <col min="7" max="7" width="12.140625" style="3" customWidth="1"/>
    <col min="8" max="8" width="24.5703125" style="3" customWidth="1"/>
    <col min="9" max="9" width="9" style="3" customWidth="1"/>
    <col min="10" max="12" width="0.85546875" style="3" customWidth="1"/>
    <col min="13" max="13" width="20.7109375" style="3" customWidth="1"/>
    <col min="14" max="14" width="10.7109375" style="3" customWidth="1"/>
    <col min="15" max="15" width="2.7109375" style="3" customWidth="1"/>
    <col min="16" max="19" width="0" style="3" hidden="1" customWidth="1"/>
    <col min="20" max="20" width="9.140625" style="3"/>
    <col min="21" max="21" width="25.7109375" style="3" customWidth="1"/>
    <col min="22" max="22" width="1.28515625" style="3" customWidth="1"/>
    <col min="23" max="23" width="9.140625" style="3"/>
    <col min="24" max="24" width="25.7109375" style="3" customWidth="1"/>
    <col min="25" max="25" width="1" style="3" customWidth="1"/>
    <col min="26" max="26" width="7.140625" style="3" customWidth="1"/>
    <col min="27" max="27" width="25.7109375" style="3" customWidth="1"/>
    <col min="28" max="16384" width="9.140625" style="3"/>
  </cols>
  <sheetData>
    <row r="1" spans="1:54" ht="99.9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0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5.75" thickBot="1" x14ac:dyDescent="0.3">
      <c r="A2" s="2"/>
      <c r="B2" s="4"/>
      <c r="C2" s="5"/>
      <c r="D2" s="5"/>
      <c r="E2" s="5"/>
      <c r="F2" s="5"/>
      <c r="G2" s="5"/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50"/>
      <c r="X2" s="5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9.5" thickBot="1" x14ac:dyDescent="0.45">
      <c r="A3" s="2"/>
      <c r="B3" s="7"/>
      <c r="C3" s="99" t="s">
        <v>29</v>
      </c>
      <c r="D3" s="100"/>
      <c r="E3" s="100"/>
      <c r="F3" s="8"/>
      <c r="G3" s="31"/>
      <c r="H3" s="10"/>
      <c r="I3" s="11"/>
      <c r="J3" s="2"/>
      <c r="K3" s="2"/>
      <c r="L3" s="2"/>
      <c r="M3" s="2"/>
      <c r="N3" s="2"/>
      <c r="O3" s="2"/>
      <c r="P3" s="2"/>
      <c r="Q3" s="2"/>
      <c r="R3" s="2"/>
      <c r="S3" s="2"/>
      <c r="T3" s="111" t="str">
        <f>C3</f>
        <v>TERMOPAR TIPO R Norma E230 - 02 Table 7</v>
      </c>
      <c r="U3" s="111"/>
      <c r="V3" s="111"/>
      <c r="W3" s="111"/>
      <c r="X3" s="111"/>
      <c r="Y3" s="111"/>
      <c r="Z3" s="111"/>
      <c r="AA3" s="111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6.5" thickBot="1" x14ac:dyDescent="0.35">
      <c r="A4" s="2"/>
      <c r="B4" s="7"/>
      <c r="C4" s="51" t="s">
        <v>21</v>
      </c>
      <c r="D4" s="36"/>
      <c r="E4" s="52" t="s">
        <v>27</v>
      </c>
      <c r="F4" s="10"/>
      <c r="G4" s="10"/>
      <c r="H4" s="10"/>
      <c r="I4" s="11"/>
      <c r="J4" s="2"/>
      <c r="K4" s="2"/>
      <c r="L4" s="2"/>
      <c r="M4" s="2"/>
      <c r="N4" s="2"/>
      <c r="O4" s="2"/>
      <c r="P4" s="2"/>
      <c r="Q4" s="2"/>
      <c r="R4" s="2"/>
      <c r="S4" s="2"/>
      <c r="T4" s="112" t="str">
        <f>E4</f>
        <v>-50°C to 1064,18°C</v>
      </c>
      <c r="U4" s="112"/>
      <c r="V4" s="62"/>
      <c r="W4" s="113" t="str">
        <f>E35</f>
        <v>1064,18°C to 1664,5°C</v>
      </c>
      <c r="X4" s="113"/>
      <c r="Y4" s="12"/>
      <c r="Z4" s="113" t="str">
        <f>E66</f>
        <v>1664,5°C to 1768,1°C</v>
      </c>
      <c r="AA4" s="113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ht="18.75" x14ac:dyDescent="0.4">
      <c r="A5" s="2"/>
      <c r="B5" s="7"/>
      <c r="C5" s="65"/>
      <c r="D5" s="9"/>
      <c r="E5" s="37"/>
      <c r="F5" s="10"/>
      <c r="G5" s="10"/>
      <c r="H5" s="10"/>
      <c r="I5" s="11"/>
      <c r="J5" s="2"/>
      <c r="K5" s="2"/>
      <c r="L5" s="2"/>
      <c r="M5" s="63" t="s">
        <v>0</v>
      </c>
      <c r="N5" s="64" t="s">
        <v>11</v>
      </c>
      <c r="O5" s="2"/>
      <c r="P5" s="2"/>
      <c r="Q5" s="2"/>
      <c r="R5" s="2"/>
      <c r="S5" s="2"/>
      <c r="T5" s="56" t="s">
        <v>1</v>
      </c>
      <c r="U5" s="57">
        <f>E13</f>
        <v>0</v>
      </c>
      <c r="V5" s="2"/>
      <c r="W5" s="56" t="s">
        <v>1</v>
      </c>
      <c r="X5" s="57">
        <f>E44</f>
        <v>2.9515792531599998</v>
      </c>
      <c r="Y5" s="2"/>
      <c r="Z5" s="54" t="s">
        <v>1</v>
      </c>
      <c r="AA5" s="58">
        <f>E75</f>
        <v>152.23211820899999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ht="15.75" thickBot="1" x14ac:dyDescent="0.3">
      <c r="A6" s="2"/>
      <c r="B6" s="7"/>
      <c r="C6" s="10"/>
      <c r="D6" s="10"/>
      <c r="E6" s="13"/>
      <c r="F6" s="10"/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54" t="s">
        <v>2</v>
      </c>
      <c r="U6" s="57">
        <f t="shared" ref="U6:U13" si="0">E14</f>
        <v>5.2896172976500001E-3</v>
      </c>
      <c r="V6" s="2"/>
      <c r="W6" s="54" t="s">
        <v>2</v>
      </c>
      <c r="X6" s="57">
        <f t="shared" ref="X6:X10" si="1">E45</f>
        <v>-2.52061251332E-3</v>
      </c>
      <c r="Y6" s="2"/>
      <c r="Z6" s="54" t="s">
        <v>2</v>
      </c>
      <c r="AA6" s="58">
        <f t="shared" ref="AA6:AA9" si="2">E76</f>
        <v>-0.268819888545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15.75" thickBot="1" x14ac:dyDescent="0.3">
      <c r="A7" s="2"/>
      <c r="B7" s="7"/>
      <c r="C7" s="101" t="s">
        <v>24</v>
      </c>
      <c r="D7" s="102"/>
      <c r="E7" s="103">
        <f>'Entrada de dados'!H13</f>
        <v>1000</v>
      </c>
      <c r="F7" s="104"/>
      <c r="G7" s="104"/>
      <c r="H7" s="14"/>
      <c r="I7" s="11"/>
      <c r="J7" s="2"/>
      <c r="K7" s="2"/>
      <c r="L7" s="2"/>
      <c r="M7" s="15">
        <v>-0.22600000000000001</v>
      </c>
      <c r="N7" s="16">
        <v>-50</v>
      </c>
      <c r="O7" s="2"/>
      <c r="P7" s="2"/>
      <c r="Q7" s="2"/>
      <c r="R7" s="2"/>
      <c r="S7" s="2"/>
      <c r="T7" s="54" t="s">
        <v>3</v>
      </c>
      <c r="U7" s="57">
        <f t="shared" si="0"/>
        <v>1.3916658978200001E-5</v>
      </c>
      <c r="V7" s="2"/>
      <c r="W7" s="54" t="s">
        <v>3</v>
      </c>
      <c r="X7" s="57">
        <f t="shared" si="1"/>
        <v>1.5956450186500001E-5</v>
      </c>
      <c r="Y7" s="2"/>
      <c r="Z7" s="54" t="s">
        <v>3</v>
      </c>
      <c r="AA7" s="58">
        <f t="shared" si="2"/>
        <v>1.7128028047099999E-4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4" ht="15.75" thickBot="1" x14ac:dyDescent="0.3">
      <c r="A8" s="2"/>
      <c r="B8" s="7"/>
      <c r="C8" s="10"/>
      <c r="D8" s="17"/>
      <c r="E8" s="13"/>
      <c r="F8" s="10"/>
      <c r="G8" s="10"/>
      <c r="H8" s="10"/>
      <c r="I8" s="11"/>
      <c r="J8" s="2"/>
      <c r="K8" s="2"/>
      <c r="L8" s="2"/>
      <c r="M8" s="15">
        <v>0.64700000000000002</v>
      </c>
      <c r="N8" s="16">
        <v>100</v>
      </c>
      <c r="O8" s="2"/>
      <c r="P8" s="2"/>
      <c r="Q8" s="2"/>
      <c r="R8" s="2"/>
      <c r="S8" s="2"/>
      <c r="T8" s="54" t="s">
        <v>4</v>
      </c>
      <c r="U8" s="57">
        <f t="shared" si="0"/>
        <v>-2.3885569301700001E-8</v>
      </c>
      <c r="V8" s="2"/>
      <c r="W8" s="54" t="s">
        <v>4</v>
      </c>
      <c r="X8" s="57">
        <f t="shared" si="1"/>
        <v>-7.6408594757600002E-9</v>
      </c>
      <c r="Y8" s="2"/>
      <c r="Z8" s="54" t="s">
        <v>4</v>
      </c>
      <c r="AA8" s="58">
        <f t="shared" si="2"/>
        <v>-3.4589570645300003E-8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ht="15.75" thickBot="1" x14ac:dyDescent="0.3">
      <c r="A9" s="2"/>
      <c r="B9" s="7"/>
      <c r="C9" s="10"/>
      <c r="D9" s="53" t="s">
        <v>22</v>
      </c>
      <c r="E9" s="105">
        <f>E13+E14*G14+E15*G15+E16*G16+E17*G17+E18*G18+E19*G19+E20*G20+E21*G21+E22*G22</f>
        <v>10.50595791914</v>
      </c>
      <c r="F9" s="106"/>
      <c r="G9" s="106"/>
      <c r="H9" s="18"/>
      <c r="I9" s="11"/>
      <c r="J9" s="2"/>
      <c r="K9" s="2"/>
      <c r="L9" s="2"/>
      <c r="M9" s="15">
        <v>2.8959999999999999</v>
      </c>
      <c r="N9" s="16">
        <v>350</v>
      </c>
      <c r="O9" s="2"/>
      <c r="P9" s="2"/>
      <c r="Q9" s="2"/>
      <c r="R9" s="2"/>
      <c r="S9" s="2"/>
      <c r="T9" s="54" t="s">
        <v>5</v>
      </c>
      <c r="U9" s="57">
        <f t="shared" si="0"/>
        <v>3.5691600106299999E-11</v>
      </c>
      <c r="V9" s="2"/>
      <c r="W9" s="54" t="s">
        <v>5</v>
      </c>
      <c r="X9" s="57">
        <f t="shared" si="1"/>
        <v>2.0530529102400001E-12</v>
      </c>
      <c r="Y9" s="2"/>
      <c r="Z9" s="54" t="s">
        <v>5</v>
      </c>
      <c r="AA9" s="58">
        <f t="shared" si="2"/>
        <v>-9.3463397104599994E-15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4" ht="15.75" thickBot="1" x14ac:dyDescent="0.3">
      <c r="A10" s="2"/>
      <c r="B10" s="7"/>
      <c r="C10" s="10"/>
      <c r="D10" s="67" t="s">
        <v>25</v>
      </c>
      <c r="E10" s="38">
        <f>E9</f>
        <v>10.50595791914</v>
      </c>
      <c r="F10" s="10"/>
      <c r="G10" s="10"/>
      <c r="H10" s="10"/>
      <c r="I10" s="11"/>
      <c r="J10" s="2"/>
      <c r="K10" s="2"/>
      <c r="L10" s="2"/>
      <c r="M10" s="15">
        <v>4.4710000000000001</v>
      </c>
      <c r="N10" s="16">
        <v>500</v>
      </c>
      <c r="O10" s="2"/>
      <c r="P10" s="2"/>
      <c r="Q10" s="2"/>
      <c r="R10" s="2"/>
      <c r="S10" s="2"/>
      <c r="T10" s="54" t="s">
        <v>6</v>
      </c>
      <c r="U10" s="57">
        <f t="shared" si="0"/>
        <v>-4.6234766629799999E-14</v>
      </c>
      <c r="V10" s="2"/>
      <c r="W10" s="54" t="s">
        <v>6</v>
      </c>
      <c r="X10" s="57">
        <f t="shared" si="1"/>
        <v>-2.9335966817299998E-16</v>
      </c>
      <c r="Y10" s="2"/>
      <c r="Z10" s="21"/>
      <c r="AA10" s="59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x14ac:dyDescent="0.25">
      <c r="A11" s="2"/>
      <c r="B11" s="7"/>
      <c r="C11" s="10"/>
      <c r="D11" s="39"/>
      <c r="E11" s="40"/>
      <c r="F11" s="10"/>
      <c r="G11" s="10"/>
      <c r="H11" s="10"/>
      <c r="I11" s="11"/>
      <c r="J11" s="2"/>
      <c r="K11" s="2"/>
      <c r="L11" s="2"/>
      <c r="M11" s="15">
        <v>8.5709999999999997</v>
      </c>
      <c r="N11" s="16">
        <v>850</v>
      </c>
      <c r="O11" s="2"/>
      <c r="P11" s="2"/>
      <c r="Q11" s="2"/>
      <c r="R11" s="2"/>
      <c r="S11" s="2"/>
      <c r="T11" s="54" t="s">
        <v>7</v>
      </c>
      <c r="U11" s="57">
        <f t="shared" si="0"/>
        <v>5.0077744103400001E-17</v>
      </c>
      <c r="V11" s="2"/>
      <c r="W11" s="21"/>
      <c r="X11" s="4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x14ac:dyDescent="0.25">
      <c r="A12" s="2"/>
      <c r="B12" s="7"/>
      <c r="C12" s="10"/>
      <c r="D12" s="10"/>
      <c r="E12" s="10"/>
      <c r="F12" s="10"/>
      <c r="G12" s="10"/>
      <c r="H12" s="10"/>
      <c r="I12" s="11"/>
      <c r="J12" s="2"/>
      <c r="K12" s="2"/>
      <c r="L12" s="2"/>
      <c r="M12" s="15">
        <v>11.361000000000001</v>
      </c>
      <c r="N12" s="16">
        <v>1064</v>
      </c>
      <c r="O12" s="2"/>
      <c r="P12" s="2"/>
      <c r="Q12" s="2"/>
      <c r="R12" s="2"/>
      <c r="S12" s="2"/>
      <c r="T12" s="54" t="s">
        <v>8</v>
      </c>
      <c r="U12" s="57">
        <f t="shared" si="0"/>
        <v>-3.7310588619099999E-20</v>
      </c>
      <c r="V12" s="2"/>
      <c r="W12" s="22"/>
      <c r="X12" s="46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x14ac:dyDescent="0.25">
      <c r="A13" s="2"/>
      <c r="B13" s="7"/>
      <c r="C13" s="10"/>
      <c r="D13" s="54" t="s">
        <v>1</v>
      </c>
      <c r="E13" s="58">
        <v>0</v>
      </c>
      <c r="F13" s="10"/>
      <c r="G13" s="10"/>
      <c r="H13" s="10"/>
      <c r="I13" s="11"/>
      <c r="J13" s="2"/>
      <c r="K13" s="2"/>
      <c r="L13" s="2"/>
      <c r="M13" s="19">
        <v>11.85</v>
      </c>
      <c r="N13" s="20">
        <v>1100</v>
      </c>
      <c r="O13" s="2"/>
      <c r="P13" s="2"/>
      <c r="Q13" s="2"/>
      <c r="R13" s="2"/>
      <c r="S13" s="2"/>
      <c r="T13" s="54" t="s">
        <v>9</v>
      </c>
      <c r="U13" s="57">
        <f t="shared" si="0"/>
        <v>1.5771648236700001E-23</v>
      </c>
      <c r="V13" s="2"/>
      <c r="W13" s="22"/>
      <c r="X13" s="46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.75" x14ac:dyDescent="0.3">
      <c r="A14" s="2"/>
      <c r="B14" s="7"/>
      <c r="C14" s="10"/>
      <c r="D14" s="54" t="s">
        <v>2</v>
      </c>
      <c r="E14" s="58">
        <v>5.2896172976500001E-3</v>
      </c>
      <c r="F14" s="55" t="s">
        <v>12</v>
      </c>
      <c r="G14" s="108">
        <f>(POWER($E$7,1))</f>
        <v>1000</v>
      </c>
      <c r="H14" s="109"/>
      <c r="I14" s="11"/>
      <c r="J14" s="2"/>
      <c r="K14" s="2"/>
      <c r="L14" s="2"/>
      <c r="M14" s="19">
        <v>12.535</v>
      </c>
      <c r="N14" s="20">
        <v>1150</v>
      </c>
      <c r="O14" s="2"/>
      <c r="P14" s="2"/>
      <c r="Q14" s="2"/>
      <c r="R14" s="2"/>
      <c r="S14" s="2"/>
      <c r="T14" s="54" t="s">
        <v>10</v>
      </c>
      <c r="U14" s="57">
        <f t="shared" ref="U14" si="3">E22</f>
        <v>-2.8103862525100001E-27</v>
      </c>
      <c r="V14" s="2"/>
      <c r="W14" s="22"/>
      <c r="X14" s="46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3">
      <c r="A15" s="2"/>
      <c r="B15" s="7"/>
      <c r="C15" s="10"/>
      <c r="D15" s="54" t="s">
        <v>3</v>
      </c>
      <c r="E15" s="58">
        <v>1.3916658978200001E-5</v>
      </c>
      <c r="F15" s="55" t="s">
        <v>13</v>
      </c>
      <c r="G15" s="108">
        <f>(POWER($E$7,2))</f>
        <v>1000000</v>
      </c>
      <c r="H15" s="109"/>
      <c r="I15" s="11"/>
      <c r="J15" s="2"/>
      <c r="K15" s="2"/>
      <c r="L15" s="2"/>
      <c r="M15" s="32"/>
      <c r="N15" s="33"/>
      <c r="O15" s="2"/>
      <c r="P15" s="2"/>
      <c r="Q15" s="2"/>
      <c r="R15" s="2"/>
      <c r="S15" s="2"/>
      <c r="T15" s="22"/>
      <c r="U15" s="46"/>
      <c r="V15" s="2"/>
      <c r="W15" s="22"/>
      <c r="X15" s="46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3">
      <c r="A16" s="2"/>
      <c r="B16" s="7"/>
      <c r="C16" s="10"/>
      <c r="D16" s="54" t="s">
        <v>4</v>
      </c>
      <c r="E16" s="58">
        <v>-2.3885569301700001E-8</v>
      </c>
      <c r="F16" s="55" t="s">
        <v>14</v>
      </c>
      <c r="G16" s="108">
        <f>(POWER($E$7,3))</f>
        <v>1000000000</v>
      </c>
      <c r="H16" s="109"/>
      <c r="I16" s="11"/>
      <c r="J16" s="2"/>
      <c r="K16" s="2"/>
      <c r="L16" s="2"/>
      <c r="M16" s="25"/>
      <c r="N16" s="2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3">
      <c r="A17" s="2"/>
      <c r="B17" s="7"/>
      <c r="C17" s="10"/>
      <c r="D17" s="54" t="s">
        <v>5</v>
      </c>
      <c r="E17" s="58">
        <v>3.5691600106299999E-11</v>
      </c>
      <c r="F17" s="55" t="s">
        <v>15</v>
      </c>
      <c r="G17" s="108">
        <f>(POWER($E$7,4))</f>
        <v>1000000000000</v>
      </c>
      <c r="H17" s="109"/>
      <c r="I17" s="1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15.75" x14ac:dyDescent="0.3">
      <c r="A18" s="2"/>
      <c r="B18" s="7"/>
      <c r="C18" s="10"/>
      <c r="D18" s="54" t="s">
        <v>6</v>
      </c>
      <c r="E18" s="58">
        <v>-4.6234766629799999E-14</v>
      </c>
      <c r="F18" s="55" t="s">
        <v>16</v>
      </c>
      <c r="G18" s="108">
        <f>(POWER($E$7,5))</f>
        <v>1000000000000000</v>
      </c>
      <c r="H18" s="109"/>
      <c r="I18" s="1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15.75" x14ac:dyDescent="0.3">
      <c r="A19" s="2"/>
      <c r="B19" s="7"/>
      <c r="C19" s="10"/>
      <c r="D19" s="54" t="s">
        <v>7</v>
      </c>
      <c r="E19" s="58">
        <v>5.0077744103400001E-17</v>
      </c>
      <c r="F19" s="55" t="s">
        <v>17</v>
      </c>
      <c r="G19" s="108">
        <f>(POWER($E$7,6))</f>
        <v>1E+18</v>
      </c>
      <c r="H19" s="109"/>
      <c r="I19" s="1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15.75" x14ac:dyDescent="0.3">
      <c r="A20" s="2"/>
      <c r="B20" s="7"/>
      <c r="C20" s="10"/>
      <c r="D20" s="54" t="s">
        <v>8</v>
      </c>
      <c r="E20" s="58">
        <v>-3.7310588619099999E-20</v>
      </c>
      <c r="F20" s="55" t="s">
        <v>18</v>
      </c>
      <c r="G20" s="108">
        <f>(POWER($E$7,7))</f>
        <v>1E+21</v>
      </c>
      <c r="H20" s="109"/>
      <c r="I20" s="1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ht="15.75" x14ac:dyDescent="0.3">
      <c r="A21" s="2"/>
      <c r="B21" s="7"/>
      <c r="C21" s="10"/>
      <c r="D21" s="54" t="s">
        <v>9</v>
      </c>
      <c r="E21" s="58">
        <v>1.5771648236700001E-23</v>
      </c>
      <c r="F21" s="55" t="s">
        <v>19</v>
      </c>
      <c r="G21" s="108">
        <f>(POWER($E$7,8))</f>
        <v>9.9999999999999998E+23</v>
      </c>
      <c r="H21" s="109"/>
      <c r="I21" s="1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0"/>
      <c r="X21" s="10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ht="15.75" x14ac:dyDescent="0.3">
      <c r="A22" s="2"/>
      <c r="B22" s="7"/>
      <c r="C22" s="10"/>
      <c r="D22" s="54" t="s">
        <v>10</v>
      </c>
      <c r="E22" s="58">
        <v>-2.8103862525100001E-27</v>
      </c>
      <c r="F22" s="55" t="s">
        <v>20</v>
      </c>
      <c r="G22" s="108">
        <f>(POWER($E$7,9))</f>
        <v>1E+27</v>
      </c>
      <c r="H22" s="109"/>
      <c r="I22" s="1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"/>
      <c r="X22" s="10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ht="15.75" x14ac:dyDescent="0.3">
      <c r="A23" s="2"/>
      <c r="B23" s="7"/>
      <c r="C23" s="10"/>
      <c r="D23" s="21"/>
      <c r="E23" s="59"/>
      <c r="F23" s="27"/>
      <c r="G23" s="110"/>
      <c r="H23" s="110"/>
      <c r="I23" s="1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ht="9" customHeight="1" thickBot="1" x14ac:dyDescent="0.35">
      <c r="A24" s="2"/>
      <c r="B24" s="7"/>
      <c r="C24" s="10"/>
      <c r="D24" s="10"/>
      <c r="E24" s="10"/>
      <c r="F24" s="29"/>
      <c r="G24" s="29"/>
      <c r="H24" s="30"/>
      <c r="I24" s="1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15.75" x14ac:dyDescent="0.3">
      <c r="A25" s="2"/>
      <c r="B25" s="5"/>
      <c r="C25" s="5"/>
      <c r="D25" s="39"/>
      <c r="E25" s="43"/>
      <c r="F25" s="28"/>
      <c r="G25" s="42"/>
      <c r="H25" s="42"/>
      <c r="I25" s="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15.75" x14ac:dyDescent="0.3">
      <c r="A26" s="2"/>
      <c r="B26" s="10"/>
      <c r="C26" s="10"/>
      <c r="D26" s="22"/>
      <c r="E26" s="24"/>
      <c r="F26" s="29"/>
      <c r="G26" s="66"/>
      <c r="H26" s="41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ht="15.75" x14ac:dyDescent="0.3">
      <c r="A27" s="2"/>
      <c r="B27" s="10"/>
      <c r="C27" s="10"/>
      <c r="D27" s="10"/>
      <c r="E27" s="10"/>
      <c r="F27" s="29"/>
      <c r="G27" s="29"/>
      <c r="H27" s="3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15.75" x14ac:dyDescent="0.3">
      <c r="A28" s="2"/>
      <c r="B28" s="10"/>
      <c r="C28" s="10"/>
      <c r="D28" s="10"/>
      <c r="E28" s="10"/>
      <c r="F28" s="29"/>
      <c r="G28" s="29"/>
      <c r="H28" s="3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ht="15.75" x14ac:dyDescent="0.3">
      <c r="A29" s="2"/>
      <c r="B29" s="10"/>
      <c r="C29" s="10"/>
      <c r="D29" s="10"/>
      <c r="E29" s="10"/>
      <c r="F29" s="29"/>
      <c r="G29" s="29"/>
      <c r="H29" s="3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x14ac:dyDescent="0.25">
      <c r="A30" s="2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4" x14ac:dyDescent="0.25">
      <c r="A31" s="2"/>
      <c r="B31" s="10"/>
      <c r="C31" s="10"/>
      <c r="D31" s="10"/>
      <c r="E31" s="10"/>
      <c r="F31" s="10"/>
      <c r="G31" s="10"/>
      <c r="H31" s="10"/>
      <c r="I31" s="1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15.75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4" ht="15.75" thickBot="1" x14ac:dyDescent="0.3">
      <c r="A33" s="2"/>
      <c r="B33" s="4"/>
      <c r="C33" s="5"/>
      <c r="D33" s="5"/>
      <c r="E33" s="5"/>
      <c r="F33" s="5"/>
      <c r="G33" s="5"/>
      <c r="H33" s="5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 ht="19.5" thickBot="1" x14ac:dyDescent="0.45">
      <c r="A34" s="2"/>
      <c r="B34" s="7"/>
      <c r="C34" s="99" t="s">
        <v>29</v>
      </c>
      <c r="D34" s="100"/>
      <c r="E34" s="100"/>
      <c r="F34" s="8"/>
      <c r="G34" s="31"/>
      <c r="H34" s="10"/>
      <c r="I34" s="1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4" ht="16.5" thickBot="1" x14ac:dyDescent="0.35">
      <c r="A35" s="2"/>
      <c r="B35" s="7"/>
      <c r="C35" s="51" t="s">
        <v>21</v>
      </c>
      <c r="D35" s="36"/>
      <c r="E35" s="52" t="s">
        <v>28</v>
      </c>
      <c r="F35" s="10"/>
      <c r="G35" s="10"/>
      <c r="H35" s="10"/>
      <c r="I35" s="1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54" ht="18.75" x14ac:dyDescent="0.4">
      <c r="A36" s="2"/>
      <c r="B36" s="7"/>
      <c r="C36" s="65"/>
      <c r="D36" s="9"/>
      <c r="E36" s="37"/>
      <c r="F36" s="10"/>
      <c r="G36" s="10"/>
      <c r="H36" s="10"/>
      <c r="I36" s="11"/>
      <c r="J36" s="2"/>
      <c r="K36" s="2"/>
      <c r="L36" s="2"/>
      <c r="M36" s="63" t="s">
        <v>0</v>
      </c>
      <c r="N36" s="64" t="s">
        <v>11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 ht="15.75" thickBot="1" x14ac:dyDescent="0.3">
      <c r="A37" s="2"/>
      <c r="B37" s="7"/>
      <c r="C37" s="10"/>
      <c r="D37" s="10"/>
      <c r="E37" s="13"/>
      <c r="F37" s="10"/>
      <c r="G37" s="10"/>
      <c r="H37" s="10"/>
      <c r="I37" s="1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 ht="15" customHeight="1" thickBot="1" x14ac:dyDescent="0.3">
      <c r="A38" s="2"/>
      <c r="B38" s="7"/>
      <c r="C38" s="101" t="s">
        <v>24</v>
      </c>
      <c r="D38" s="102"/>
      <c r="E38" s="103">
        <f>'Entrada de dados'!H13</f>
        <v>1000</v>
      </c>
      <c r="F38" s="104"/>
      <c r="G38" s="104"/>
      <c r="H38" s="14"/>
      <c r="I38" s="11"/>
      <c r="J38" s="2"/>
      <c r="K38" s="2"/>
      <c r="L38" s="2"/>
      <c r="M38" s="19">
        <v>10.506</v>
      </c>
      <c r="N38" s="20">
        <v>1000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 ht="15.75" thickBot="1" x14ac:dyDescent="0.3">
      <c r="A39" s="2"/>
      <c r="B39" s="7"/>
      <c r="C39" s="10"/>
      <c r="D39" s="17"/>
      <c r="E39" s="13"/>
      <c r="F39" s="10"/>
      <c r="G39" s="10"/>
      <c r="H39" s="10"/>
      <c r="I39" s="11"/>
      <c r="J39" s="2"/>
      <c r="K39" s="2"/>
      <c r="L39" s="2"/>
      <c r="M39" s="15">
        <v>11.361000000000001</v>
      </c>
      <c r="N39" s="16">
        <v>1064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4" ht="15.75" thickBot="1" x14ac:dyDescent="0.3">
      <c r="A40" s="2"/>
      <c r="B40" s="7"/>
      <c r="C40" s="10"/>
      <c r="D40" s="53" t="s">
        <v>22</v>
      </c>
      <c r="E40" s="105">
        <f>(E44+E45*G45+E46*G46+E47*G47+E48*G48+E49*G49)</f>
        <v>10.506250692647003</v>
      </c>
      <c r="F40" s="106"/>
      <c r="G40" s="106"/>
      <c r="H40" s="18"/>
      <c r="I40" s="11"/>
      <c r="J40" s="2"/>
      <c r="K40" s="2"/>
      <c r="L40" s="2"/>
      <c r="M40" s="15">
        <v>13.228</v>
      </c>
      <c r="N40" s="16">
        <v>1200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 ht="15.75" thickBot="1" x14ac:dyDescent="0.3">
      <c r="A41" s="2"/>
      <c r="B41" s="7"/>
      <c r="C41" s="10"/>
      <c r="D41" s="67" t="s">
        <v>25</v>
      </c>
      <c r="E41" s="38">
        <f>E40</f>
        <v>10.506250692647003</v>
      </c>
      <c r="F41" s="10"/>
      <c r="G41" s="10"/>
      <c r="H41" s="10"/>
      <c r="I41" s="11"/>
      <c r="J41" s="2"/>
      <c r="K41" s="2"/>
      <c r="L41" s="2"/>
      <c r="M41" s="15">
        <v>14.629</v>
      </c>
      <c r="N41" s="16">
        <v>1300</v>
      </c>
      <c r="O41" s="2"/>
      <c r="P41" s="2"/>
      <c r="Q41" s="2"/>
      <c r="R41" s="2"/>
      <c r="S41" s="2"/>
      <c r="T41" s="2"/>
      <c r="U41" s="2"/>
      <c r="V41" s="2"/>
      <c r="W41" s="10"/>
      <c r="X41" s="10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x14ac:dyDescent="0.25">
      <c r="A42" s="2"/>
      <c r="B42" s="7"/>
      <c r="C42" s="10"/>
      <c r="D42" s="39"/>
      <c r="E42" s="40"/>
      <c r="F42" s="10"/>
      <c r="G42" s="10"/>
      <c r="H42" s="10"/>
      <c r="I42" s="11"/>
      <c r="J42" s="2"/>
      <c r="K42" s="2"/>
      <c r="L42" s="2"/>
      <c r="M42" s="15">
        <v>16.745999999999999</v>
      </c>
      <c r="N42" s="16">
        <v>1450</v>
      </c>
      <c r="O42" s="2"/>
      <c r="P42" s="2"/>
      <c r="Q42" s="2"/>
      <c r="R42" s="2"/>
      <c r="S42" s="2"/>
      <c r="T42" s="2"/>
      <c r="U42" s="2"/>
      <c r="V42" s="2"/>
      <c r="W42" s="10"/>
      <c r="X42" s="10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 x14ac:dyDescent="0.25">
      <c r="A43" s="2"/>
      <c r="B43" s="7"/>
      <c r="C43" s="10"/>
      <c r="D43" s="10"/>
      <c r="E43" s="10"/>
      <c r="F43" s="10"/>
      <c r="G43" s="10"/>
      <c r="H43" s="10"/>
      <c r="I43" s="11"/>
      <c r="J43" s="2"/>
      <c r="K43" s="2"/>
      <c r="L43" s="2"/>
      <c r="M43" s="15">
        <v>19.731999999999999</v>
      </c>
      <c r="N43" s="16">
        <v>1664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4" x14ac:dyDescent="0.25">
      <c r="A44" s="2"/>
      <c r="B44" s="7"/>
      <c r="C44" s="10"/>
      <c r="D44" s="54" t="s">
        <v>1</v>
      </c>
      <c r="E44" s="58">
        <v>2.9515792531599998</v>
      </c>
      <c r="F44" s="10"/>
      <c r="G44" s="10"/>
      <c r="H44" s="10"/>
      <c r="I44" s="1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54" ht="15.75" x14ac:dyDescent="0.3">
      <c r="A45" s="2"/>
      <c r="B45" s="7"/>
      <c r="C45" s="10"/>
      <c r="D45" s="54" t="s">
        <v>2</v>
      </c>
      <c r="E45" s="58">
        <v>-2.52061251332E-3</v>
      </c>
      <c r="F45" s="55" t="s">
        <v>12</v>
      </c>
      <c r="G45" s="96">
        <f>(POWER($E$38,1))</f>
        <v>1000</v>
      </c>
      <c r="H45" s="97"/>
      <c r="I45" s="1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ht="15.75" x14ac:dyDescent="0.3">
      <c r="A46" s="2"/>
      <c r="B46" s="7"/>
      <c r="C46" s="10"/>
      <c r="D46" s="54" t="s">
        <v>3</v>
      </c>
      <c r="E46" s="58">
        <v>1.5956450186500001E-5</v>
      </c>
      <c r="F46" s="55" t="s">
        <v>13</v>
      </c>
      <c r="G46" s="96">
        <f>(POWER($E$38,2))</f>
        <v>1000000</v>
      </c>
      <c r="H46" s="97"/>
      <c r="I46" s="1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ht="15.75" x14ac:dyDescent="0.3">
      <c r="A47" s="2"/>
      <c r="B47" s="7"/>
      <c r="C47" s="10"/>
      <c r="D47" s="54" t="s">
        <v>4</v>
      </c>
      <c r="E47" s="58">
        <v>-7.6408594757600002E-9</v>
      </c>
      <c r="F47" s="55" t="s">
        <v>14</v>
      </c>
      <c r="G47" s="96">
        <f>(POWER($E$38,3))</f>
        <v>1000000000</v>
      </c>
      <c r="H47" s="97"/>
      <c r="I47" s="1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ht="15.75" x14ac:dyDescent="0.3">
      <c r="A48" s="2"/>
      <c r="B48" s="7"/>
      <c r="C48" s="10"/>
      <c r="D48" s="54" t="s">
        <v>5</v>
      </c>
      <c r="E48" s="58">
        <v>2.0530529102400001E-12</v>
      </c>
      <c r="F48" s="55" t="s">
        <v>15</v>
      </c>
      <c r="G48" s="96">
        <f>(POWER($E$38,4))</f>
        <v>1000000000000</v>
      </c>
      <c r="H48" s="97"/>
      <c r="I48" s="1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ht="15.75" x14ac:dyDescent="0.3">
      <c r="A49" s="2"/>
      <c r="B49" s="7"/>
      <c r="C49" s="10"/>
      <c r="D49" s="54" t="s">
        <v>6</v>
      </c>
      <c r="E49" s="58">
        <v>-2.9335966817299998E-16</v>
      </c>
      <c r="F49" s="55" t="s">
        <v>16</v>
      </c>
      <c r="G49" s="96">
        <f>(POWER($E$38,5))</f>
        <v>1000000000000000</v>
      </c>
      <c r="H49" s="97"/>
      <c r="I49" s="1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ht="15.75" x14ac:dyDescent="0.3">
      <c r="A50" s="2"/>
      <c r="B50" s="7"/>
      <c r="C50" s="10"/>
      <c r="D50" s="21"/>
      <c r="E50" s="59"/>
      <c r="F50" s="27"/>
      <c r="G50" s="98"/>
      <c r="H50" s="98"/>
      <c r="I50" s="1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ht="15.75" x14ac:dyDescent="0.3">
      <c r="A51" s="2"/>
      <c r="B51" s="7"/>
      <c r="C51" s="10"/>
      <c r="D51" s="22"/>
      <c r="E51" s="60"/>
      <c r="F51" s="29"/>
      <c r="G51" s="107"/>
      <c r="H51" s="107"/>
      <c r="I51" s="1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4" ht="15.75" x14ac:dyDescent="0.3">
      <c r="A52" s="2"/>
      <c r="B52" s="7"/>
      <c r="C52" s="10"/>
      <c r="D52" s="22"/>
      <c r="E52" s="60"/>
      <c r="F52" s="29"/>
      <c r="G52" s="107"/>
      <c r="H52" s="107"/>
      <c r="I52" s="11"/>
      <c r="J52" s="2"/>
      <c r="K52" s="3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5.75" x14ac:dyDescent="0.3">
      <c r="A53" s="2"/>
      <c r="B53" s="7"/>
      <c r="C53" s="10"/>
      <c r="D53" s="22"/>
      <c r="E53" s="60"/>
      <c r="F53" s="29"/>
      <c r="G53" s="107"/>
      <c r="H53" s="107"/>
      <c r="I53" s="1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4" ht="15.75" x14ac:dyDescent="0.3">
      <c r="A54" s="2"/>
      <c r="B54" s="7"/>
      <c r="C54" s="10"/>
      <c r="D54" s="22"/>
      <c r="E54" s="61"/>
      <c r="F54" s="29"/>
      <c r="G54" s="47"/>
      <c r="H54" s="48"/>
      <c r="I54" s="11"/>
      <c r="J54" s="2"/>
      <c r="K54" s="35"/>
      <c r="L54" s="3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4" ht="9" customHeight="1" thickBot="1" x14ac:dyDescent="0.35">
      <c r="A55" s="2"/>
      <c r="B55" s="7"/>
      <c r="C55" s="10"/>
      <c r="D55" s="10"/>
      <c r="E55" s="10"/>
      <c r="F55" s="29"/>
      <c r="G55" s="47"/>
      <c r="H55" s="48"/>
      <c r="I55" s="1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4" ht="15.75" x14ac:dyDescent="0.3">
      <c r="A56" s="2"/>
      <c r="B56" s="5"/>
      <c r="C56" s="5"/>
      <c r="D56" s="39"/>
      <c r="E56" s="43"/>
      <c r="F56" s="28"/>
      <c r="G56" s="44"/>
      <c r="H56" s="44"/>
      <c r="I56" s="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4" ht="15.75" x14ac:dyDescent="0.3">
      <c r="A57" s="2"/>
      <c r="B57" s="10"/>
      <c r="C57" s="10"/>
      <c r="D57" s="22"/>
      <c r="E57" s="23"/>
      <c r="F57" s="29"/>
      <c r="G57" s="35"/>
      <c r="H57" s="35"/>
      <c r="I57" s="1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</row>
    <row r="58" spans="1:54" x14ac:dyDescent="0.25">
      <c r="A58" s="2"/>
      <c r="B58" s="10"/>
      <c r="C58" s="10"/>
      <c r="D58" s="10"/>
      <c r="E58" s="10"/>
      <c r="F58" s="10"/>
      <c r="G58" s="10"/>
      <c r="H58" s="10"/>
      <c r="I58" s="1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</row>
    <row r="59" spans="1:54" x14ac:dyDescent="0.25">
      <c r="A59" s="2"/>
      <c r="B59" s="10"/>
      <c r="C59" s="10"/>
      <c r="D59" s="10"/>
      <c r="E59" s="10"/>
      <c r="F59" s="10"/>
      <c r="G59" s="10"/>
      <c r="H59" s="10"/>
      <c r="I59" s="1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x14ac:dyDescent="0.25">
      <c r="A60" s="2"/>
      <c r="B60" s="10"/>
      <c r="C60" s="10"/>
      <c r="D60" s="10"/>
      <c r="E60" s="10"/>
      <c r="F60" s="10"/>
      <c r="G60" s="10"/>
      <c r="H60" s="10"/>
      <c r="I60" s="1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x14ac:dyDescent="0.25">
      <c r="A61" s="2"/>
      <c r="B61" s="10"/>
      <c r="C61" s="10"/>
      <c r="D61" s="10"/>
      <c r="E61" s="10"/>
      <c r="F61" s="10"/>
      <c r="G61" s="10"/>
      <c r="H61" s="10"/>
      <c r="I61" s="1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x14ac:dyDescent="0.25">
      <c r="A62" s="2"/>
      <c r="B62" s="10"/>
      <c r="C62" s="10"/>
      <c r="D62" s="10"/>
      <c r="E62" s="24"/>
      <c r="F62" s="10"/>
      <c r="G62" s="10"/>
      <c r="H62" s="10"/>
      <c r="I62" s="1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5.75" thickBot="1" x14ac:dyDescent="0.3">
      <c r="A63" s="2"/>
      <c r="B63" s="2"/>
      <c r="C63" s="2"/>
      <c r="D63" s="2"/>
      <c r="E63" s="3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0"/>
      <c r="X63" s="10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</row>
    <row r="64" spans="1:54" ht="15.75" thickBot="1" x14ac:dyDescent="0.3">
      <c r="A64" s="2"/>
      <c r="B64" s="4"/>
      <c r="C64" s="5"/>
      <c r="D64" s="5"/>
      <c r="E64" s="5"/>
      <c r="F64" s="5"/>
      <c r="G64" s="5"/>
      <c r="H64" s="5"/>
      <c r="I64" s="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0"/>
      <c r="X64" s="10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</row>
    <row r="65" spans="1:54" ht="19.5" thickBot="1" x14ac:dyDescent="0.45">
      <c r="A65" s="2"/>
      <c r="B65" s="7"/>
      <c r="C65" s="99" t="s">
        <v>29</v>
      </c>
      <c r="D65" s="100"/>
      <c r="E65" s="100"/>
      <c r="F65" s="8"/>
      <c r="G65" s="31"/>
      <c r="H65" s="10"/>
      <c r="I65" s="1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</row>
    <row r="66" spans="1:54" ht="16.5" thickBot="1" x14ac:dyDescent="0.35">
      <c r="A66" s="2"/>
      <c r="B66" s="7"/>
      <c r="C66" s="51" t="s">
        <v>21</v>
      </c>
      <c r="D66" s="36"/>
      <c r="E66" s="52" t="s">
        <v>26</v>
      </c>
      <c r="F66" s="10"/>
      <c r="G66" s="10"/>
      <c r="H66" s="10"/>
      <c r="I66" s="1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</row>
    <row r="67" spans="1:54" ht="18.75" x14ac:dyDescent="0.4">
      <c r="A67" s="2"/>
      <c r="B67" s="7"/>
      <c r="C67" s="65"/>
      <c r="D67" s="9"/>
      <c r="E67" s="37"/>
      <c r="F67" s="10"/>
      <c r="G67" s="10"/>
      <c r="H67" s="10"/>
      <c r="I67" s="11"/>
      <c r="J67" s="2"/>
      <c r="K67" s="2"/>
      <c r="L67" s="2"/>
      <c r="M67" s="63" t="s">
        <v>0</v>
      </c>
      <c r="N67" s="64" t="s">
        <v>11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</row>
    <row r="68" spans="1:54" ht="15.75" thickBot="1" x14ac:dyDescent="0.3">
      <c r="A68" s="2"/>
      <c r="B68" s="7"/>
      <c r="C68" s="10"/>
      <c r="D68" s="10"/>
      <c r="E68" s="13"/>
      <c r="F68" s="10"/>
      <c r="G68" s="10"/>
      <c r="H68" s="10"/>
      <c r="I68" s="1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</row>
    <row r="69" spans="1:54" ht="15.75" thickBot="1" x14ac:dyDescent="0.3">
      <c r="A69" s="2"/>
      <c r="B69" s="7"/>
      <c r="C69" s="101" t="s">
        <v>24</v>
      </c>
      <c r="D69" s="102"/>
      <c r="E69" s="103">
        <f>'Entrada de dados'!H13</f>
        <v>1000</v>
      </c>
      <c r="F69" s="104"/>
      <c r="G69" s="104"/>
      <c r="H69" s="14"/>
      <c r="I69" s="11"/>
      <c r="J69" s="2"/>
      <c r="K69" s="2"/>
      <c r="L69" s="2"/>
      <c r="M69" s="19">
        <v>17.451000000000001</v>
      </c>
      <c r="N69" s="20">
        <v>1500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</row>
    <row r="70" spans="1:54" ht="15.75" thickBot="1" x14ac:dyDescent="0.3">
      <c r="A70" s="2"/>
      <c r="B70" s="7"/>
      <c r="C70" s="10"/>
      <c r="D70" s="17"/>
      <c r="E70" s="13"/>
      <c r="F70" s="10"/>
      <c r="G70" s="10"/>
      <c r="H70" s="10"/>
      <c r="I70" s="11"/>
      <c r="J70" s="2"/>
      <c r="K70" s="2"/>
      <c r="L70" s="2"/>
      <c r="M70" s="15">
        <v>19.731999999999999</v>
      </c>
      <c r="N70" s="16">
        <v>1664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 ht="15.75" thickBot="1" x14ac:dyDescent="0.3">
      <c r="A71" s="2"/>
      <c r="B71" s="7"/>
      <c r="C71" s="10"/>
      <c r="D71" s="53" t="s">
        <v>22</v>
      </c>
      <c r="E71" s="105">
        <f>(E75+E76*G76+E77*G77+E78*G78+E79*G79)</f>
        <v>20.093593149989559</v>
      </c>
      <c r="F71" s="106"/>
      <c r="G71" s="106"/>
      <c r="H71" s="18"/>
      <c r="I71" s="11"/>
      <c r="J71" s="2"/>
      <c r="K71" s="2"/>
      <c r="L71" s="2"/>
      <c r="M71" s="15">
        <v>20.087</v>
      </c>
      <c r="N71" s="16">
        <v>1690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1:54" ht="15.75" thickBot="1" x14ac:dyDescent="0.3">
      <c r="A72" s="2"/>
      <c r="B72" s="7"/>
      <c r="C72" s="10"/>
      <c r="D72" s="67" t="s">
        <v>25</v>
      </c>
      <c r="E72" s="38">
        <f>E71</f>
        <v>20.093593149989559</v>
      </c>
      <c r="F72" s="10"/>
      <c r="G72" s="10"/>
      <c r="H72" s="10"/>
      <c r="I72" s="11"/>
      <c r="J72" s="2"/>
      <c r="K72" s="2"/>
      <c r="L72" s="2"/>
      <c r="M72" s="15">
        <v>20.222000000000001</v>
      </c>
      <c r="N72" s="16">
        <v>1700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54" x14ac:dyDescent="0.25">
      <c r="A73" s="2"/>
      <c r="B73" s="7"/>
      <c r="C73" s="10"/>
      <c r="D73" s="39"/>
      <c r="E73" s="40"/>
      <c r="F73" s="10"/>
      <c r="G73" s="10"/>
      <c r="H73" s="10"/>
      <c r="I73" s="11"/>
      <c r="J73" s="2"/>
      <c r="K73" s="2"/>
      <c r="L73" s="2"/>
      <c r="M73" s="15">
        <v>20.876999999999999</v>
      </c>
      <c r="N73" s="16">
        <v>1750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25">
      <c r="A74" s="2"/>
      <c r="B74" s="7"/>
      <c r="C74" s="10"/>
      <c r="D74" s="10"/>
      <c r="E74" s="10"/>
      <c r="F74" s="10"/>
      <c r="G74" s="10"/>
      <c r="H74" s="10"/>
      <c r="I74" s="11"/>
      <c r="J74" s="2"/>
      <c r="K74" s="2"/>
      <c r="L74" s="2"/>
      <c r="M74" s="15">
        <v>21.100999999999999</v>
      </c>
      <c r="N74" s="16">
        <v>1768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 x14ac:dyDescent="0.25">
      <c r="A75" s="2"/>
      <c r="B75" s="7"/>
      <c r="C75" s="10"/>
      <c r="D75" s="54" t="s">
        <v>1</v>
      </c>
      <c r="E75" s="58">
        <v>152.23211820899999</v>
      </c>
      <c r="F75" s="10"/>
      <c r="G75" s="10"/>
      <c r="H75" s="10"/>
      <c r="I75" s="1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ht="15.75" x14ac:dyDescent="0.3">
      <c r="A76" s="2"/>
      <c r="B76" s="7"/>
      <c r="C76" s="10"/>
      <c r="D76" s="54" t="s">
        <v>2</v>
      </c>
      <c r="E76" s="58">
        <v>-0.268819888545</v>
      </c>
      <c r="F76" s="55" t="s">
        <v>12</v>
      </c>
      <c r="G76" s="96">
        <f>(POWER($E$69,1))</f>
        <v>1000</v>
      </c>
      <c r="H76" s="97"/>
      <c r="I76" s="1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ht="15.75" x14ac:dyDescent="0.3">
      <c r="A77" s="2"/>
      <c r="B77" s="7"/>
      <c r="C77" s="10"/>
      <c r="D77" s="54" t="s">
        <v>3</v>
      </c>
      <c r="E77" s="58">
        <v>1.7128028047099999E-4</v>
      </c>
      <c r="F77" s="55" t="s">
        <v>13</v>
      </c>
      <c r="G77" s="96">
        <f>(POWER($E$69,2))</f>
        <v>1000000</v>
      </c>
      <c r="H77" s="97"/>
      <c r="I77" s="1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ht="15.75" x14ac:dyDescent="0.3">
      <c r="A78" s="2"/>
      <c r="B78" s="7"/>
      <c r="C78" s="10"/>
      <c r="D78" s="54" t="s">
        <v>4</v>
      </c>
      <c r="E78" s="58">
        <v>-3.4589570645300003E-8</v>
      </c>
      <c r="F78" s="55" t="s">
        <v>14</v>
      </c>
      <c r="G78" s="96">
        <f>(POWER($E$69,3))</f>
        <v>1000000000</v>
      </c>
      <c r="H78" s="97"/>
      <c r="I78" s="1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ht="15.75" x14ac:dyDescent="0.3">
      <c r="A79" s="2"/>
      <c r="B79" s="7"/>
      <c r="C79" s="10"/>
      <c r="D79" s="54" t="s">
        <v>5</v>
      </c>
      <c r="E79" s="58">
        <v>-9.3463397104599994E-15</v>
      </c>
      <c r="F79" s="55" t="s">
        <v>15</v>
      </c>
      <c r="G79" s="96">
        <f>(POWER($E$69,4))</f>
        <v>1000000000000</v>
      </c>
      <c r="H79" s="97"/>
      <c r="I79" s="1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ht="15.75" x14ac:dyDescent="0.3">
      <c r="A80" s="2"/>
      <c r="B80" s="7"/>
      <c r="C80" s="10"/>
      <c r="D80" s="21"/>
      <c r="E80" s="59"/>
      <c r="F80" s="27"/>
      <c r="G80" s="98"/>
      <c r="H80" s="98"/>
      <c r="I80" s="1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1:54" ht="15.75" x14ac:dyDescent="0.3">
      <c r="A81" s="2"/>
      <c r="B81" s="7"/>
      <c r="C81" s="10"/>
      <c r="D81" s="22"/>
      <c r="E81" s="60"/>
      <c r="F81" s="29"/>
      <c r="G81" s="95"/>
      <c r="H81" s="95"/>
      <c r="I81" s="1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1:54" ht="15.75" x14ac:dyDescent="0.3">
      <c r="A82" s="2"/>
      <c r="B82" s="7"/>
      <c r="C82" s="10"/>
      <c r="D82" s="22"/>
      <c r="E82" s="60"/>
      <c r="F82" s="29"/>
      <c r="G82" s="95"/>
      <c r="H82" s="95"/>
      <c r="I82" s="1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ht="15.75" x14ac:dyDescent="0.3">
      <c r="A83" s="2"/>
      <c r="B83" s="7"/>
      <c r="C83" s="10"/>
      <c r="D83" s="22"/>
      <c r="E83" s="60"/>
      <c r="F83" s="29"/>
      <c r="G83" s="95"/>
      <c r="H83" s="95"/>
      <c r="I83" s="11"/>
      <c r="J83" s="2"/>
      <c r="K83" s="3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1:54" ht="15.75" x14ac:dyDescent="0.3">
      <c r="A84" s="2"/>
      <c r="B84" s="7"/>
      <c r="C84" s="10"/>
      <c r="D84" s="22"/>
      <c r="E84" s="60"/>
      <c r="F84" s="29"/>
      <c r="G84" s="95"/>
      <c r="H84" s="95"/>
      <c r="I84" s="1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</row>
    <row r="85" spans="1:54" ht="15.75" x14ac:dyDescent="0.3">
      <c r="A85" s="2"/>
      <c r="B85" s="7"/>
      <c r="C85" s="10"/>
      <c r="D85" s="22"/>
      <c r="E85" s="61"/>
      <c r="F85" s="29"/>
      <c r="G85" s="47"/>
      <c r="H85" s="48"/>
      <c r="I85" s="11"/>
      <c r="J85" s="2"/>
      <c r="K85" s="35"/>
      <c r="L85" s="3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1:54" ht="9.6" customHeight="1" thickBot="1" x14ac:dyDescent="0.35">
      <c r="A86" s="2"/>
      <c r="B86" s="7"/>
      <c r="C86" s="10"/>
      <c r="D86" s="10"/>
      <c r="E86" s="10"/>
      <c r="F86" s="29"/>
      <c r="G86" s="47"/>
      <c r="H86" s="48"/>
      <c r="I86" s="1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  <row r="87" spans="1:54" ht="15.75" x14ac:dyDescent="0.3">
      <c r="A87" s="2"/>
      <c r="B87" s="5"/>
      <c r="C87" s="5"/>
      <c r="D87" s="39"/>
      <c r="E87" s="43"/>
      <c r="F87" s="28"/>
      <c r="G87" s="44"/>
      <c r="H87" s="44"/>
      <c r="I87" s="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1:5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1:5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1:5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</row>
    <row r="91" spans="1:5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</row>
    <row r="92" spans="1:5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</row>
    <row r="93" spans="1:5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5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</row>
    <row r="95" spans="1:5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</row>
    <row r="96" spans="1:5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</row>
    <row r="97" spans="1:5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</row>
    <row r="98" spans="1:5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</row>
    <row r="99" spans="1:5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1:5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1:5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1:5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1:5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1:5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1:5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1:5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1:5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1:5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5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:5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:5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:5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:5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:5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:5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:5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:5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:5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:5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:5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:5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:5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:5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1:5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1:5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1:5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1:5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1:5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1:5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1:5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1:5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1:5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1:5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1:5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1:5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1:5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1:5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1:5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1:5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1:5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1:5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1:5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1:5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1:5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1:5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1:5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1:5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1:5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1:5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1:5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</sheetData>
  <sheetProtection algorithmName="SHA-512" hashValue="NDxkEU9uAt7z7sWl5kfaJZESIYg/Vv2OakSHb7/GxDlE8h5RzZxeP49K7fj0dgkC9E6KveOly5w52omSXbI5Sw==" saltValue="r8N5Z2Px6Y2mLVEaj7uj6g==" spinCount="100000" sheet="1" objects="1" scenarios="1" selectLockedCells="1" selectUnlockedCells="1"/>
  <mergeCells count="44">
    <mergeCell ref="C7:D7"/>
    <mergeCell ref="E7:G7"/>
    <mergeCell ref="C3:E3"/>
    <mergeCell ref="T3:AA3"/>
    <mergeCell ref="T4:U4"/>
    <mergeCell ref="W4:X4"/>
    <mergeCell ref="Z4:AA4"/>
    <mergeCell ref="C34:E34"/>
    <mergeCell ref="E9:G9"/>
    <mergeCell ref="G14:H14"/>
    <mergeCell ref="G15:H15"/>
    <mergeCell ref="G16:H16"/>
    <mergeCell ref="G17:H17"/>
    <mergeCell ref="G18:H18"/>
    <mergeCell ref="G47:H47"/>
    <mergeCell ref="G19:H19"/>
    <mergeCell ref="G20:H20"/>
    <mergeCell ref="G21:H21"/>
    <mergeCell ref="G22:H22"/>
    <mergeCell ref="G23:H23"/>
    <mergeCell ref="C38:D38"/>
    <mergeCell ref="E38:G38"/>
    <mergeCell ref="E40:G40"/>
    <mergeCell ref="G45:H45"/>
    <mergeCell ref="G46:H46"/>
    <mergeCell ref="G77:H77"/>
    <mergeCell ref="G48:H48"/>
    <mergeCell ref="G49:H49"/>
    <mergeCell ref="G50:H50"/>
    <mergeCell ref="G51:H51"/>
    <mergeCell ref="G52:H52"/>
    <mergeCell ref="G53:H53"/>
    <mergeCell ref="C65:E65"/>
    <mergeCell ref="C69:D69"/>
    <mergeCell ref="E69:G69"/>
    <mergeCell ref="E71:G71"/>
    <mergeCell ref="G76:H76"/>
    <mergeCell ref="G84:H84"/>
    <mergeCell ref="G78:H78"/>
    <mergeCell ref="G79:H79"/>
    <mergeCell ref="G80:H80"/>
    <mergeCell ref="G81:H81"/>
    <mergeCell ref="G82:H82"/>
    <mergeCell ref="G83:H8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R Graus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2020-02-29T21:00:47Z</dcterms:modified>
</cp:coreProperties>
</file>