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7931A653-32AE-4664-BCB1-61D217F1DC3D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B Milivoltagem" sheetId="1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4" l="1"/>
  <c r="E8" i="14"/>
  <c r="G53" i="14" l="1"/>
  <c r="G52" i="14"/>
  <c r="X13" i="14"/>
  <c r="X14" i="14"/>
  <c r="U14" i="14"/>
  <c r="G22" i="14"/>
  <c r="G51" i="14"/>
  <c r="G50" i="14"/>
  <c r="G49" i="14"/>
  <c r="G48" i="14"/>
  <c r="G47" i="14"/>
  <c r="G46" i="14"/>
  <c r="G21" i="14"/>
  <c r="G20" i="14"/>
  <c r="G19" i="14"/>
  <c r="G18" i="14"/>
  <c r="G17" i="14"/>
  <c r="G16" i="14"/>
  <c r="G15" i="14"/>
  <c r="U13" i="14"/>
  <c r="X12" i="14"/>
  <c r="U12" i="14"/>
  <c r="X11" i="14"/>
  <c r="U11" i="14"/>
  <c r="X10" i="14"/>
  <c r="U10" i="14"/>
  <c r="X9" i="14"/>
  <c r="U9" i="14"/>
  <c r="X8" i="14"/>
  <c r="U8" i="14"/>
  <c r="X7" i="14"/>
  <c r="U7" i="14"/>
  <c r="X6" i="14"/>
  <c r="U6" i="14"/>
  <c r="W5" i="14"/>
  <c r="T5" i="14"/>
  <c r="T4" i="14"/>
  <c r="E41" i="14" l="1"/>
  <c r="E10" i="14"/>
  <c r="H13" i="27" s="1"/>
  <c r="E43" i="14" l="1"/>
  <c r="E42" i="14"/>
  <c r="E11" i="14"/>
  <c r="E12" i="14"/>
</calcChain>
</file>

<file path=xl/sharedStrings.xml><?xml version="1.0" encoding="utf-8"?>
<sst xmlns="http://schemas.openxmlformats.org/spreadsheetml/2006/main" count="80" uniqueCount="34">
  <si>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</si>
  <si>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</si>
  <si>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</si>
  <si>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</si>
  <si>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</si>
  <si>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</si>
  <si>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</si>
  <si>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</si>
  <si>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</si>
  <si>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</si>
  <si>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E^4</t>
  </si>
  <si>
    <t>E^1</t>
  </si>
  <si>
    <t>E^2</t>
  </si>
  <si>
    <t>E^3</t>
  </si>
  <si>
    <t>E^5</t>
  </si>
  <si>
    <t>E^6</t>
  </si>
  <si>
    <t>E^7</t>
  </si>
  <si>
    <t>E^8</t>
  </si>
  <si>
    <t>°C</t>
  </si>
  <si>
    <t>Temperatura Range</t>
  </si>
  <si>
    <t>Voltage Range</t>
  </si>
  <si>
    <t>T =</t>
  </si>
  <si>
    <t>Ttab =</t>
  </si>
  <si>
    <t>E (Valor mV Medição Laboratório) =</t>
  </si>
  <si>
    <t>T (Temperatura) =</t>
  </si>
  <si>
    <t>TERMOPAR TIPO B Norma E230 - 02 Table 46</t>
  </si>
  <si>
    <t>250°C to 700,0°C</t>
  </si>
  <si>
    <t>0,291 mV to 2,431 mV</t>
  </si>
  <si>
    <t>700,0°C to 1820°C</t>
  </si>
  <si>
    <t>2,431 mV to 13,820 mV</t>
  </si>
  <si>
    <t>ENTRADA DE DADOS PARA TODAS AS PLANILHAS</t>
  </si>
  <si>
    <t>Mv</t>
  </si>
  <si>
    <t>E (mV) = Entre Valor</t>
  </si>
  <si>
    <t>TIPO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</si>
</sst>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"/>
    <numFmt numFmtId="170" formatCode="0.0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b/>
      <sz val="11"/>
      <color theme="1"/>
      <name val="Arial"/>
      <family val="2"/>
    </font>
    <font>
      <sz val="9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69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5" borderId="1" xfId="0" quotePrefix="1" applyNumberFormat="1" applyFill="1" applyBorder="1" applyAlignment="1" applyProtection="1">
      <alignment horizontal="left" vertical="center"/>
      <protection hidden="1"/>
    </xf>
    <xf numFmtId="169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69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9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69" fontId="0" fillId="2" borderId="0" xfId="0" applyNumberFormat="1" applyFill="1" applyBorder="1" applyAlignment="1" applyProtection="1">
      <alignment vertical="center"/>
      <protection hidden="1"/>
    </xf>
    <xf numFmtId="0" fontId="9" fillId="7" borderId="8" xfId="0" applyFont="1" applyFill="1" applyBorder="1" applyAlignment="1" applyProtection="1">
      <alignment horizontal="right"/>
      <protection hidden="1"/>
    </xf>
    <xf numFmtId="0" fontId="3" fillId="7" borderId="8" xfId="0" quotePrefix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right"/>
      <protection hidden="1"/>
    </xf>
    <xf numFmtId="0" fontId="3" fillId="7" borderId="1" xfId="0" quotePrefix="1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/>
      <protection hidden="1"/>
    </xf>
    <xf numFmtId="0" fontId="7" fillId="8" borderId="5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8" xfId="0" applyFont="1" applyFill="1" applyBorder="1" applyAlignment="1" applyProtection="1">
      <alignment horizontal="right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10" fillId="12" borderId="11" xfId="0" applyFont="1" applyFill="1" applyBorder="1" applyProtection="1">
      <protection hidden="1"/>
    </xf>
    <xf numFmtId="0" fontId="10" fillId="12" borderId="12" xfId="0" applyFont="1" applyFill="1" applyBorder="1" applyProtection="1">
      <protection hidden="1"/>
    </xf>
    <xf numFmtId="0" fontId="10" fillId="12" borderId="13" xfId="0" applyFont="1" applyFill="1" applyBorder="1" applyProtection="1">
      <protection hidden="1"/>
    </xf>
    <xf numFmtId="0" fontId="10" fillId="12" borderId="7" xfId="0" applyFont="1" applyFill="1" applyBorder="1" applyProtection="1">
      <protection hidden="1"/>
    </xf>
    <xf numFmtId="0" fontId="10" fillId="12" borderId="0" xfId="0" applyFont="1" applyFill="1" applyBorder="1" applyProtection="1">
      <protection hidden="1"/>
    </xf>
    <xf numFmtId="0" fontId="10" fillId="12" borderId="9" xfId="0" applyFont="1" applyFill="1" applyBorder="1" applyProtection="1">
      <protection hidden="1"/>
    </xf>
    <xf numFmtId="165" fontId="11" fillId="12" borderId="7" xfId="0" quotePrefix="1" applyNumberFormat="1" applyFont="1" applyFill="1" applyBorder="1" applyAlignment="1" applyProtection="1">
      <alignment vertical="center"/>
      <protection hidden="1"/>
    </xf>
    <xf numFmtId="165" fontId="5" fillId="12" borderId="0" xfId="0" quotePrefix="1" applyNumberFormat="1" applyFont="1" applyFill="1" applyBorder="1" applyAlignment="1" applyProtection="1">
      <alignment vertical="center"/>
      <protection hidden="1"/>
    </xf>
    <xf numFmtId="0" fontId="1" fillId="12" borderId="9" xfId="0" applyFont="1" applyFill="1" applyBorder="1" applyProtection="1">
      <protection hidden="1"/>
    </xf>
    <xf numFmtId="0" fontId="0" fillId="12" borderId="0" xfId="0" applyFill="1" applyBorder="1" applyProtection="1">
      <protection hidden="1"/>
    </xf>
    <xf numFmtId="0" fontId="0" fillId="12" borderId="9" xfId="0" applyFill="1" applyBorder="1" applyProtection="1">
      <protection hidden="1"/>
    </xf>
    <xf numFmtId="169" fontId="11" fillId="12" borderId="7" xfId="0" quotePrefix="1" applyNumberFormat="1" applyFont="1" applyFill="1" applyBorder="1" applyAlignment="1" applyProtection="1">
      <alignment vertical="center"/>
      <protection hidden="1"/>
    </xf>
    <xf numFmtId="169" fontId="5" fillId="12" borderId="0" xfId="0" quotePrefix="1" applyNumberFormat="1" applyFont="1" applyFill="1" applyBorder="1" applyAlignment="1" applyProtection="1">
      <alignment vertical="center"/>
      <protection hidden="1"/>
    </xf>
    <xf numFmtId="0" fontId="0" fillId="12" borderId="15" xfId="0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10" fillId="12" borderId="14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70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Protection="1">
      <protection hidden="1"/>
    </xf>
    <xf numFmtId="0" fontId="0" fillId="2" borderId="0" xfId="0" applyFill="1"/>
    <xf numFmtId="166" fontId="0" fillId="2" borderId="0" xfId="0" applyNumberFormat="1" applyFill="1" applyBorder="1" applyAlignment="1" applyProtection="1">
      <alignment horizontal="center" vertical="center"/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165" fontId="5" fillId="10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0" borderId="4" xfId="0" quotePrefix="1" applyNumberFormat="1" applyFont="1" applyFill="1" applyBorder="1" applyAlignment="1" applyProtection="1">
      <alignment horizontal="center" vertical="center"/>
      <protection hidden="1"/>
    </xf>
    <xf numFmtId="169" fontId="0" fillId="4" borderId="10" xfId="0" applyNumberFormat="1" applyFill="1" applyBorder="1" applyAlignment="1" applyProtection="1">
      <alignment horizontal="center" vertical="center"/>
      <protection hidden="1"/>
    </xf>
    <xf numFmtId="169" fontId="0" fillId="4" borderId="6" xfId="0" applyNumberFormat="1" applyFill="1" applyBorder="1" applyAlignment="1" applyProtection="1">
      <alignment horizontal="center" vertical="center"/>
      <protection hidden="1"/>
    </xf>
    <xf numFmtId="0" fontId="6" fillId="8" borderId="2" xfId="0" applyFont="1" applyFill="1" applyBorder="1" applyAlignment="1" applyProtection="1">
      <alignment horizontal="center"/>
      <protection hidden="1"/>
    </xf>
    <xf numFmtId="0" fontId="6" fillId="8" borderId="4" xfId="0" applyFont="1" applyFill="1" applyBorder="1" applyAlignment="1" applyProtection="1">
      <alignment horizontal="center"/>
      <protection hidden="1"/>
    </xf>
    <xf numFmtId="0" fontId="6" fillId="8" borderId="3" xfId="0" applyFont="1" applyFill="1" applyBorder="1" applyAlignment="1" applyProtection="1">
      <alignment horizontal="center"/>
      <protection hidden="1"/>
    </xf>
    <xf numFmtId="0" fontId="6" fillId="8" borderId="5" xfId="0" applyFont="1" applyFill="1" applyBorder="1" applyAlignment="1" applyProtection="1">
      <alignment horizontal="center"/>
      <protection hidden="1"/>
    </xf>
    <xf numFmtId="0" fontId="3" fillId="7" borderId="5" xfId="0" quotePrefix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D3DF2B-07C1-4BEA-AA8D-A1D84662D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21B067B-5C87-4EA0-95FB-321D3EF22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533400</xdr:colOff>
      <xdr:row>5</xdr:row>
      <xdr:rowOff>51435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518161</xdr:colOff>
      <xdr:row>36</xdr:row>
      <xdr:rowOff>52298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5132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426317</xdr:colOff>
      <xdr:row>178</xdr:row>
      <xdr:rowOff>14550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D853849-C1B4-4900-822C-961A27699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06592" cy="3563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E283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8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.75" thickBot="1" x14ac:dyDescent="0.3">
      <c r="A6" s="2"/>
      <c r="B6" s="2"/>
      <c r="C6" s="2"/>
      <c r="D6" s="2"/>
      <c r="E6" s="87" t="s">
        <v>30</v>
      </c>
      <c r="F6" s="88"/>
      <c r="G6" s="88"/>
      <c r="H6" s="88"/>
      <c r="I6" s="88"/>
      <c r="J6" s="88"/>
      <c r="K6" s="89"/>
      <c r="L6" s="2"/>
      <c r="M6" s="2"/>
      <c r="N6" s="2"/>
      <c r="O6" s="8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8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8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2"/>
      <c r="B9" s="2"/>
      <c r="C9" s="2"/>
      <c r="D9" s="2"/>
      <c r="E9" s="64"/>
      <c r="F9" s="65"/>
      <c r="G9" s="65"/>
      <c r="H9" s="65"/>
      <c r="I9" s="65"/>
      <c r="J9" s="65"/>
      <c r="K9" s="66"/>
      <c r="L9" s="2"/>
      <c r="M9" s="2"/>
      <c r="N9" s="2"/>
      <c r="O9" s="8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.75" thickBot="1" x14ac:dyDescent="0.3">
      <c r="A10" s="2"/>
      <c r="B10" s="2"/>
      <c r="C10" s="2"/>
      <c r="D10" s="2"/>
      <c r="E10" s="67"/>
      <c r="F10" s="68"/>
      <c r="G10" s="68"/>
      <c r="H10" s="68"/>
      <c r="I10" s="68"/>
      <c r="J10" s="68"/>
      <c r="K10" s="69"/>
      <c r="L10" s="82">
        <v>0.29099999999999998</v>
      </c>
      <c r="M10" s="2"/>
      <c r="N10" s="2"/>
      <c r="O10" s="8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.75" thickBot="1" x14ac:dyDescent="0.3">
      <c r="A11" s="2"/>
      <c r="B11" s="2"/>
      <c r="C11" s="2"/>
      <c r="D11" s="2"/>
      <c r="E11" s="67"/>
      <c r="F11" s="85" t="s">
        <v>32</v>
      </c>
      <c r="G11" s="86"/>
      <c r="H11" s="60">
        <v>0.29099999999999998</v>
      </c>
      <c r="I11" s="70" t="s">
        <v>31</v>
      </c>
      <c r="J11" s="71"/>
      <c r="K11" s="72"/>
      <c r="L11" s="82">
        <v>2.431</v>
      </c>
      <c r="M11" s="2"/>
      <c r="N11" s="2"/>
      <c r="O11" s="8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.75" thickBot="1" x14ac:dyDescent="0.3">
      <c r="A12" s="2"/>
      <c r="B12" s="2"/>
      <c r="C12" s="2"/>
      <c r="D12" s="2"/>
      <c r="E12" s="67"/>
      <c r="F12" s="73"/>
      <c r="G12" s="73"/>
      <c r="H12" s="73"/>
      <c r="I12" s="73"/>
      <c r="J12" s="80" t="s">
        <v>33</v>
      </c>
      <c r="K12" s="74"/>
      <c r="L12" s="82">
        <v>13.82</v>
      </c>
      <c r="M12" s="2"/>
      <c r="N12" s="2"/>
      <c r="O12" s="8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.75" thickBot="1" x14ac:dyDescent="0.3">
      <c r="A13" s="2"/>
      <c r="B13" s="2"/>
      <c r="C13" s="2"/>
      <c r="D13" s="2"/>
      <c r="E13" s="67"/>
      <c r="F13" s="85" t="s">
        <v>24</v>
      </c>
      <c r="G13" s="86"/>
      <c r="H13" s="81">
        <f>IF(AND(H11&gt;=L10,H11&lt;=L11),'B Milivoltagem'!E10,IF(AND(H11&gt;L11,H11&lt;=L12),'B Milivoltagem'!E41))</f>
        <v>249.91607472378212</v>
      </c>
      <c r="I13" s="75" t="s">
        <v>18</v>
      </c>
      <c r="J13" s="76"/>
      <c r="K13" s="72"/>
      <c r="L13" s="2"/>
      <c r="M13" s="2"/>
      <c r="N13" s="2"/>
      <c r="O13" s="8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2"/>
      <c r="B14" s="2"/>
      <c r="C14" s="2"/>
      <c r="D14" s="2"/>
      <c r="E14" s="67"/>
      <c r="F14" s="73"/>
      <c r="G14" s="73"/>
      <c r="H14" s="73"/>
      <c r="I14" s="73"/>
      <c r="J14" s="73"/>
      <c r="K14" s="74"/>
      <c r="L14" s="2"/>
      <c r="M14" s="2"/>
      <c r="N14" s="2"/>
      <c r="O14" s="8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.75" thickBot="1" x14ac:dyDescent="0.3">
      <c r="A15" s="2"/>
      <c r="B15" s="2"/>
      <c r="C15" s="2"/>
      <c r="D15" s="2"/>
      <c r="E15" s="79"/>
      <c r="F15" s="77"/>
      <c r="G15" s="77"/>
      <c r="H15" s="77"/>
      <c r="I15" s="77"/>
      <c r="J15" s="77"/>
      <c r="K15" s="78"/>
      <c r="L15" s="2"/>
      <c r="M15" s="2"/>
      <c r="N15" s="2"/>
      <c r="O15" s="8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8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8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8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x14ac:dyDescent="0.25"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x14ac:dyDescent="0.25"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x14ac:dyDescent="0.25"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x14ac:dyDescent="0.25"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x14ac:dyDescent="0.25"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x14ac:dyDescent="0.25"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x14ac:dyDescent="0.25"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x14ac:dyDescent="0.25"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x14ac:dyDescent="0.25"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x14ac:dyDescent="0.25"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x14ac:dyDescent="0.25"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x14ac:dyDescent="0.25"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x14ac:dyDescent="0.25"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x14ac:dyDescent="0.25"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x14ac:dyDescent="0.25"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6:57" x14ac:dyDescent="0.25"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6:57" x14ac:dyDescent="0.25"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6:57" x14ac:dyDescent="0.25"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6:57" x14ac:dyDescent="0.25"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6:57" x14ac:dyDescent="0.25"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6:57" x14ac:dyDescent="0.25"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6:57" x14ac:dyDescent="0.25"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6:57" x14ac:dyDescent="0.25"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6:57" x14ac:dyDescent="0.25"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6:57" x14ac:dyDescent="0.25"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6:57" x14ac:dyDescent="0.25"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6:57" x14ac:dyDescent="0.25"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6:57" x14ac:dyDescent="0.25"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6:57" x14ac:dyDescent="0.25"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6:57" x14ac:dyDescent="0.25"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6:57" x14ac:dyDescent="0.25"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6:57" x14ac:dyDescent="0.25"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6:57" x14ac:dyDescent="0.25"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6:57" x14ac:dyDescent="0.25"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6:57" x14ac:dyDescent="0.25"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6:57" x14ac:dyDescent="0.25"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6:57" x14ac:dyDescent="0.25"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6:57" x14ac:dyDescent="0.25"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6:57" x14ac:dyDescent="0.25"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6:57" x14ac:dyDescent="0.25"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6:57" x14ac:dyDescent="0.25"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6:57" x14ac:dyDescent="0.25"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6:57" x14ac:dyDescent="0.25"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6:57" x14ac:dyDescent="0.25"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6:57" x14ac:dyDescent="0.25"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6:57" x14ac:dyDescent="0.25"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6:57" x14ac:dyDescent="0.25"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6:57" x14ac:dyDescent="0.25"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6:57" x14ac:dyDescent="0.25"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6:57" x14ac:dyDescent="0.25"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6:57" x14ac:dyDescent="0.25"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6:57" x14ac:dyDescent="0.25"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6:57" x14ac:dyDescent="0.25"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6:57" x14ac:dyDescent="0.25"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6:57" x14ac:dyDescent="0.25"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6:57" x14ac:dyDescent="0.25"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6:57" x14ac:dyDescent="0.25"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6:57" x14ac:dyDescent="0.25"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6:57" x14ac:dyDescent="0.25"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6:57" x14ac:dyDescent="0.25"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6:57" x14ac:dyDescent="0.25"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6:57" x14ac:dyDescent="0.25"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6:57" x14ac:dyDescent="0.25"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6:57" x14ac:dyDescent="0.25"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6:57" x14ac:dyDescent="0.25"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6:57" x14ac:dyDescent="0.25"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6:57" x14ac:dyDescent="0.25"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6:57" x14ac:dyDescent="0.25"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6:57" x14ac:dyDescent="0.25"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6:57" x14ac:dyDescent="0.25"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6:57" x14ac:dyDescent="0.25"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6:57" x14ac:dyDescent="0.25"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6:57" x14ac:dyDescent="0.25"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6:57" x14ac:dyDescent="0.25"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6:57" x14ac:dyDescent="0.25"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6:57" x14ac:dyDescent="0.25"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6:57" x14ac:dyDescent="0.25"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6:57" x14ac:dyDescent="0.25"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6:57" x14ac:dyDescent="0.25"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6:57" x14ac:dyDescent="0.25"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6:57" x14ac:dyDescent="0.25"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6:57" x14ac:dyDescent="0.25"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6:57" x14ac:dyDescent="0.25"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6:57" x14ac:dyDescent="0.25"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6:57" x14ac:dyDescent="0.25"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6:57" x14ac:dyDescent="0.25"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6:57" x14ac:dyDescent="0.25"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6:57" x14ac:dyDescent="0.25"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6:57" x14ac:dyDescent="0.25"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6:57" x14ac:dyDescent="0.25"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</sheetData>
  <sheetProtection algorithmName="SHA-512" hashValue="VW6H2INL3ro5TQk6Zpr7bYwkNYceJOiEs4VHb574MJFfeslM2de6SB9/MZJ9i9XJEu8xG9EIGy0OZ+uEpwFyqA==" saltValue="G46V2+S+o8pP2/xkVXGhLA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499984740745262"/>
  </sheetPr>
  <dimension ref="A1:BB190"/>
  <sheetViews>
    <sheetView zoomScaleNormal="100" workbookViewId="0">
      <selection activeCell="I1" sqref="I1"/>
    </sheetView>
  </sheetViews>
  <sheetFormatPr defaultRowHeight="15" x14ac:dyDescent="0.25"/>
  <cols>
    <col min="1" max="1" width="2.7109375" style="3" customWidth="1"/>
    <col min="2" max="2" width="3.28515625" style="3" customWidth="1"/>
    <col min="3" max="3" width="29.7109375" style="3" customWidth="1"/>
    <col min="4" max="4" width="8.28515625" style="3" customWidth="1"/>
    <col min="5" max="5" width="24.7109375" style="3" customWidth="1"/>
    <col min="6" max="6" width="5.5703125" style="3" customWidth="1"/>
    <col min="7" max="7" width="12.7109375" style="3" customWidth="1"/>
    <col min="8" max="8" width="21.28515625" style="3" customWidth="1"/>
    <col min="9" max="9" width="9" style="3" customWidth="1"/>
    <col min="10" max="12" width="0.85546875" style="3" customWidth="1"/>
    <col min="13" max="13" width="20.7109375" style="3" customWidth="1"/>
    <col min="14" max="14" width="10.7109375" style="3" customWidth="1"/>
    <col min="15" max="15" width="2.7109375" style="3" customWidth="1"/>
    <col min="16" max="19" width="0" style="3" hidden="1" customWidth="1"/>
    <col min="20" max="20" width="9.140625" style="3"/>
    <col min="21" max="21" width="25.7109375" style="3" customWidth="1"/>
    <col min="22" max="22" width="1.28515625" style="3" customWidth="1"/>
    <col min="23" max="23" width="9.140625" style="3"/>
    <col min="24" max="24" width="25.7109375" style="3" customWidth="1"/>
    <col min="25" max="16384" width="9.140625" style="3"/>
  </cols>
  <sheetData>
    <row r="1" spans="1:54" ht="99.9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4"/>
      <c r="X1" s="1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6.5" customHeight="1" thickBot="1" x14ac:dyDescent="0.3">
      <c r="A2" s="2"/>
      <c r="B2" s="4"/>
      <c r="C2" s="5"/>
      <c r="D2" s="5"/>
      <c r="E2" s="5"/>
      <c r="F2" s="5"/>
      <c r="G2" s="5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4"/>
      <c r="X2" s="14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6.5" customHeight="1" thickBot="1" x14ac:dyDescent="0.35">
      <c r="A3" s="2"/>
      <c r="B3" s="7"/>
      <c r="C3" s="101" t="s">
        <v>25</v>
      </c>
      <c r="D3" s="102"/>
      <c r="E3" s="103"/>
      <c r="F3" s="14"/>
      <c r="G3" s="14"/>
      <c r="H3" s="14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1"/>
      <c r="X3" s="6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6.5" customHeight="1" thickBot="1" x14ac:dyDescent="0.45">
      <c r="A4" s="2"/>
      <c r="B4" s="7"/>
      <c r="C4" s="50" t="s">
        <v>19</v>
      </c>
      <c r="D4" s="13"/>
      <c r="E4" s="51" t="s">
        <v>26</v>
      </c>
      <c r="F4" s="8"/>
      <c r="G4" s="9"/>
      <c r="H4" s="10"/>
      <c r="I4" s="11"/>
      <c r="J4" s="12"/>
      <c r="K4" s="12"/>
      <c r="L4" s="12"/>
      <c r="M4" s="12"/>
      <c r="N4" s="2"/>
      <c r="O4" s="2"/>
      <c r="P4" s="2"/>
      <c r="Q4" s="2"/>
      <c r="R4" s="2"/>
      <c r="S4" s="2"/>
      <c r="T4" s="104" t="str">
        <f>C3</f>
        <v>TERMOPAR TIPO B Norma E230 - 02 Table 46</v>
      </c>
      <c r="U4" s="104"/>
      <c r="V4" s="104"/>
      <c r="W4" s="104"/>
      <c r="X4" s="104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16.5" customHeight="1" thickBot="1" x14ac:dyDescent="0.35">
      <c r="A5" s="2"/>
      <c r="B5" s="7"/>
      <c r="C5" s="52" t="s">
        <v>20</v>
      </c>
      <c r="D5" s="13"/>
      <c r="E5" s="53" t="s">
        <v>27</v>
      </c>
      <c r="F5" s="14"/>
      <c r="G5" s="14"/>
      <c r="H5" s="14"/>
      <c r="I5" s="15"/>
      <c r="J5" s="2"/>
      <c r="K5" s="2"/>
      <c r="L5" s="2"/>
      <c r="M5" s="2"/>
      <c r="N5" s="2"/>
      <c r="O5" s="2"/>
      <c r="P5" s="2"/>
      <c r="Q5" s="2"/>
      <c r="R5" s="2"/>
      <c r="S5" s="2"/>
      <c r="T5" s="105" t="str">
        <f>E4</f>
        <v>250°C to 700,0°C</v>
      </c>
      <c r="U5" s="105"/>
      <c r="V5" s="16"/>
      <c r="W5" s="105" t="str">
        <f>E35</f>
        <v>700,0°C to 1820°C</v>
      </c>
      <c r="X5" s="105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16.5" customHeight="1" x14ac:dyDescent="0.4">
      <c r="A6" s="2"/>
      <c r="B6" s="7"/>
      <c r="C6" s="5"/>
      <c r="D6" s="2"/>
      <c r="E6" s="2"/>
      <c r="F6" s="14"/>
      <c r="G6" s="14"/>
      <c r="H6" s="14"/>
      <c r="I6" s="15"/>
      <c r="J6" s="2"/>
      <c r="K6" s="2"/>
      <c r="L6" s="2"/>
      <c r="M6" s="54" t="s">
        <v>0</v>
      </c>
      <c r="N6" s="55" t="s">
        <v>18</v>
      </c>
      <c r="O6" s="2"/>
      <c r="P6" s="2"/>
      <c r="Q6" s="2"/>
      <c r="R6" s="2"/>
      <c r="S6" s="2"/>
      <c r="T6" s="56" t="s">
        <v>1</v>
      </c>
      <c r="U6" s="28">
        <f>E14</f>
        <v>98.423321000000001</v>
      </c>
      <c r="V6" s="2"/>
      <c r="W6" s="56" t="s">
        <v>1</v>
      </c>
      <c r="X6" s="28">
        <f>E45</f>
        <v>213.15071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6.5" customHeight="1" thickBot="1" x14ac:dyDescent="0.3">
      <c r="A7" s="2"/>
      <c r="B7" s="7"/>
      <c r="C7" s="14"/>
      <c r="D7" s="14"/>
      <c r="E7" s="17"/>
      <c r="F7" s="14"/>
      <c r="G7" s="14"/>
      <c r="H7" s="14"/>
      <c r="I7" s="15"/>
      <c r="J7" s="2"/>
      <c r="K7" s="2"/>
      <c r="L7" s="2"/>
      <c r="M7" s="2"/>
      <c r="N7" s="2"/>
      <c r="O7" s="2"/>
      <c r="P7" s="2"/>
      <c r="Q7" s="2"/>
      <c r="R7" s="2"/>
      <c r="S7" s="2"/>
      <c r="T7" s="56" t="s">
        <v>2</v>
      </c>
      <c r="U7" s="28">
        <f t="shared" ref="U7:U14" si="0">E15</f>
        <v>699.71500000000003</v>
      </c>
      <c r="V7" s="2"/>
      <c r="W7" s="56" t="s">
        <v>2</v>
      </c>
      <c r="X7" s="28">
        <f t="shared" ref="X7:X14" si="1">E46</f>
        <v>285.10503999999997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15.75" thickBot="1" x14ac:dyDescent="0.3">
      <c r="A8" s="2"/>
      <c r="B8" s="7"/>
      <c r="C8" s="95" t="s">
        <v>23</v>
      </c>
      <c r="D8" s="96"/>
      <c r="E8" s="97">
        <f>'Entrada de dados'!H11</f>
        <v>0.29099999999999998</v>
      </c>
      <c r="F8" s="98"/>
      <c r="G8" s="98"/>
      <c r="H8" s="18"/>
      <c r="I8" s="15"/>
      <c r="J8" s="2"/>
      <c r="K8" s="2"/>
      <c r="L8" s="2"/>
      <c r="M8" s="25">
        <v>0.17799999999999999</v>
      </c>
      <c r="N8" s="26">
        <v>200</v>
      </c>
      <c r="O8" s="2"/>
      <c r="P8" s="2"/>
      <c r="Q8" s="2"/>
      <c r="R8" s="2"/>
      <c r="S8" s="2"/>
      <c r="T8" s="56" t="s">
        <v>3</v>
      </c>
      <c r="U8" s="28">
        <f t="shared" si="0"/>
        <v>-847.65304000000003</v>
      </c>
      <c r="V8" s="2"/>
      <c r="W8" s="56" t="s">
        <v>3</v>
      </c>
      <c r="X8" s="28">
        <f t="shared" si="1"/>
        <v>-52.742887000000003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15.75" thickBot="1" x14ac:dyDescent="0.3">
      <c r="A9" s="2"/>
      <c r="B9" s="7"/>
      <c r="C9" s="14"/>
      <c r="D9" s="21"/>
      <c r="E9" s="17"/>
      <c r="F9" s="14"/>
      <c r="G9" s="14"/>
      <c r="H9" s="14"/>
      <c r="I9" s="15"/>
      <c r="J9" s="2"/>
      <c r="K9" s="2"/>
      <c r="L9" s="2"/>
      <c r="M9" s="19">
        <v>0.29099999999999998</v>
      </c>
      <c r="N9" s="20">
        <v>250</v>
      </c>
      <c r="O9" s="2"/>
      <c r="P9" s="2"/>
      <c r="Q9" s="2"/>
      <c r="R9" s="2"/>
      <c r="S9" s="2"/>
      <c r="T9" s="56" t="s">
        <v>4</v>
      </c>
      <c r="U9" s="28">
        <f t="shared" si="0"/>
        <v>1005.2644</v>
      </c>
      <c r="V9" s="2"/>
      <c r="W9" s="56" t="s">
        <v>4</v>
      </c>
      <c r="X9" s="28">
        <f t="shared" si="1"/>
        <v>9.9160804000000002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5.75" thickBot="1" x14ac:dyDescent="0.3">
      <c r="A10" s="2"/>
      <c r="B10" s="7"/>
      <c r="C10" s="14"/>
      <c r="D10" s="57" t="s">
        <v>21</v>
      </c>
      <c r="E10" s="93">
        <f>E14+E15*G15+E16*G16+E17*G17+E18*G18+E19*G19+E20*G20+E21*G21+E22*G22</f>
        <v>249.91607472378212</v>
      </c>
      <c r="F10" s="94"/>
      <c r="G10" s="94"/>
      <c r="H10" s="22"/>
      <c r="I10" s="15"/>
      <c r="J10" s="2"/>
      <c r="K10" s="2"/>
      <c r="L10" s="2"/>
      <c r="M10" s="19">
        <v>0.43099999999999999</v>
      </c>
      <c r="N10" s="20">
        <v>300</v>
      </c>
      <c r="O10" s="2"/>
      <c r="P10" s="2"/>
      <c r="Q10" s="2"/>
      <c r="R10" s="2"/>
      <c r="S10" s="2"/>
      <c r="T10" s="56" t="s">
        <v>5</v>
      </c>
      <c r="U10" s="28">
        <f t="shared" si="0"/>
        <v>-833.45952</v>
      </c>
      <c r="V10" s="2"/>
      <c r="W10" s="56" t="s">
        <v>5</v>
      </c>
      <c r="X10" s="28">
        <f t="shared" si="1"/>
        <v>-1.2965302999999999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5.75" thickBot="1" x14ac:dyDescent="0.3">
      <c r="A11" s="2"/>
      <c r="B11" s="7"/>
      <c r="C11" s="14"/>
      <c r="D11" s="63" t="s">
        <v>22</v>
      </c>
      <c r="E11" s="23">
        <f>E10</f>
        <v>249.91607472378212</v>
      </c>
      <c r="F11" s="14"/>
      <c r="G11" s="14"/>
      <c r="H11" s="14"/>
      <c r="I11" s="15"/>
      <c r="J11" s="2"/>
      <c r="K11" s="2"/>
      <c r="L11" s="2"/>
      <c r="M11" s="19">
        <v>0.78700000000000003</v>
      </c>
      <c r="N11" s="20">
        <v>400</v>
      </c>
      <c r="O11" s="2"/>
      <c r="P11" s="2"/>
      <c r="Q11" s="2"/>
      <c r="R11" s="2"/>
      <c r="S11" s="2"/>
      <c r="T11" s="56" t="s">
        <v>6</v>
      </c>
      <c r="U11" s="28">
        <f t="shared" si="0"/>
        <v>455.08542</v>
      </c>
      <c r="V11" s="2"/>
      <c r="W11" s="56" t="s">
        <v>6</v>
      </c>
      <c r="X11" s="28">
        <f t="shared" si="1"/>
        <v>0.11195869999999999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thickBot="1" x14ac:dyDescent="0.3">
      <c r="A12" s="2"/>
      <c r="B12" s="7"/>
      <c r="C12" s="14"/>
      <c r="D12" s="63" t="s">
        <v>22</v>
      </c>
      <c r="E12" s="24">
        <f>E10</f>
        <v>249.91607472378212</v>
      </c>
      <c r="F12" s="14"/>
      <c r="G12" s="14"/>
      <c r="H12" s="14"/>
      <c r="I12" s="15"/>
      <c r="J12" s="2"/>
      <c r="K12" s="2"/>
      <c r="L12" s="2"/>
      <c r="M12" s="19">
        <v>1.242</v>
      </c>
      <c r="N12" s="20">
        <v>500</v>
      </c>
      <c r="O12" s="2"/>
      <c r="P12" s="2"/>
      <c r="Q12" s="2"/>
      <c r="R12" s="2"/>
      <c r="S12" s="2"/>
      <c r="T12" s="56" t="s">
        <v>7</v>
      </c>
      <c r="U12" s="28">
        <f t="shared" si="0"/>
        <v>-155.23036999999999</v>
      </c>
      <c r="V12" s="2"/>
      <c r="W12" s="56" t="s">
        <v>7</v>
      </c>
      <c r="X12" s="28">
        <f t="shared" si="1"/>
        <v>-6.0625198999999996E-3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x14ac:dyDescent="0.25">
      <c r="A13" s="2"/>
      <c r="B13" s="7"/>
      <c r="C13" s="14"/>
      <c r="D13" s="14"/>
      <c r="E13" s="14"/>
      <c r="F13" s="14"/>
      <c r="G13" s="14"/>
      <c r="H13" s="14"/>
      <c r="I13" s="15"/>
      <c r="J13" s="2"/>
      <c r="K13" s="2"/>
      <c r="L13" s="2"/>
      <c r="M13" s="19">
        <v>2.431</v>
      </c>
      <c r="N13" s="20">
        <v>700</v>
      </c>
      <c r="O13" s="2"/>
      <c r="P13" s="2"/>
      <c r="Q13" s="2"/>
      <c r="R13" s="2"/>
      <c r="S13" s="2"/>
      <c r="T13" s="56" t="s">
        <v>8</v>
      </c>
      <c r="U13" s="28">
        <f t="shared" si="0"/>
        <v>29.886749999999999</v>
      </c>
      <c r="V13" s="2"/>
      <c r="W13" s="56" t="s">
        <v>8</v>
      </c>
      <c r="X13" s="28">
        <f t="shared" si="1"/>
        <v>1.8661696E-4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x14ac:dyDescent="0.25">
      <c r="A14" s="2"/>
      <c r="B14" s="7"/>
      <c r="C14" s="14"/>
      <c r="D14" s="56" t="s">
        <v>1</v>
      </c>
      <c r="E14" s="28">
        <v>98.423321000000001</v>
      </c>
      <c r="F14" s="14"/>
      <c r="G14" s="14"/>
      <c r="H14" s="14"/>
      <c r="I14" s="15"/>
      <c r="J14" s="2"/>
      <c r="K14" s="2"/>
      <c r="L14" s="2"/>
      <c r="M14" s="25">
        <v>2.782</v>
      </c>
      <c r="N14" s="26">
        <v>750</v>
      </c>
      <c r="O14" s="2"/>
      <c r="P14" s="2"/>
      <c r="Q14" s="2"/>
      <c r="R14" s="2"/>
      <c r="S14" s="2"/>
      <c r="T14" s="56" t="s">
        <v>9</v>
      </c>
      <c r="U14" s="28">
        <f t="shared" si="0"/>
        <v>-2.4742860000000002</v>
      </c>
      <c r="V14" s="2"/>
      <c r="W14" s="56" t="s">
        <v>9</v>
      </c>
      <c r="X14" s="28">
        <f t="shared" si="1"/>
        <v>-2.4878585000000002E-6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3">
      <c r="A15" s="2"/>
      <c r="B15" s="7"/>
      <c r="C15" s="14"/>
      <c r="D15" s="56" t="s">
        <v>2</v>
      </c>
      <c r="E15" s="28">
        <v>699.71500000000003</v>
      </c>
      <c r="F15" s="58" t="s">
        <v>11</v>
      </c>
      <c r="G15" s="99">
        <f>(POWER($E$8,1))</f>
        <v>0.29099999999999998</v>
      </c>
      <c r="H15" s="100"/>
      <c r="I15" s="15"/>
      <c r="J15" s="2"/>
      <c r="K15" s="2"/>
      <c r="L15" s="2"/>
      <c r="M15" s="2"/>
      <c r="N15" s="2"/>
      <c r="O15" s="2"/>
      <c r="P15" s="2"/>
      <c r="Q15" s="2"/>
      <c r="R15" s="2"/>
      <c r="S15" s="2"/>
      <c r="T15" s="27"/>
      <c r="U15" s="30"/>
      <c r="V15" s="14"/>
      <c r="W15" s="27"/>
      <c r="X15" s="30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3">
      <c r="A16" s="2"/>
      <c r="B16" s="7"/>
      <c r="C16" s="14"/>
      <c r="D16" s="56" t="s">
        <v>3</v>
      </c>
      <c r="E16" s="28">
        <v>-847.65304000000003</v>
      </c>
      <c r="F16" s="58" t="s">
        <v>12</v>
      </c>
      <c r="G16" s="99">
        <f>(POWER($E$8,2))</f>
        <v>8.4680999999999992E-2</v>
      </c>
      <c r="H16" s="100"/>
      <c r="I16" s="15"/>
      <c r="J16" s="2"/>
      <c r="K16" s="2"/>
      <c r="L16" s="2"/>
      <c r="M16" s="2"/>
      <c r="N16" s="2"/>
      <c r="O16" s="2"/>
      <c r="P16" s="2"/>
      <c r="Q16" s="2"/>
      <c r="R16" s="2"/>
      <c r="S16" s="2"/>
      <c r="T16" s="29"/>
      <c r="U16" s="84"/>
      <c r="V16" s="14"/>
      <c r="W16" s="29"/>
      <c r="X16" s="8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3">
      <c r="A17" s="2"/>
      <c r="B17" s="7"/>
      <c r="C17" s="14"/>
      <c r="D17" s="56" t="s">
        <v>4</v>
      </c>
      <c r="E17" s="28">
        <v>1005.2644</v>
      </c>
      <c r="F17" s="58" t="s">
        <v>13</v>
      </c>
      <c r="G17" s="99">
        <f>(POWER($E$8,3))</f>
        <v>2.4642170999999997E-2</v>
      </c>
      <c r="H17" s="100"/>
      <c r="I17" s="15"/>
      <c r="J17" s="2"/>
      <c r="K17" s="2"/>
      <c r="L17" s="2"/>
      <c r="M17" s="32"/>
      <c r="N17" s="3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5.75" x14ac:dyDescent="0.3">
      <c r="A18" s="2"/>
      <c r="B18" s="7"/>
      <c r="C18" s="14"/>
      <c r="D18" s="56" t="s">
        <v>5</v>
      </c>
      <c r="E18" s="28">
        <v>-833.45952</v>
      </c>
      <c r="F18" s="58" t="s">
        <v>10</v>
      </c>
      <c r="G18" s="99">
        <f>(POWER($E$8,4))</f>
        <v>7.1708717609999988E-3</v>
      </c>
      <c r="H18" s="100"/>
      <c r="I18" s="15"/>
      <c r="J18" s="2"/>
      <c r="K18" s="2"/>
      <c r="L18" s="2"/>
      <c r="M18" s="14"/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5.75" x14ac:dyDescent="0.3">
      <c r="A19" s="2"/>
      <c r="B19" s="7"/>
      <c r="C19" s="14"/>
      <c r="D19" s="56" t="s">
        <v>6</v>
      </c>
      <c r="E19" s="28">
        <v>455.08542</v>
      </c>
      <c r="F19" s="58" t="s">
        <v>14</v>
      </c>
      <c r="G19" s="99">
        <f>(POWER($E$8,5))</f>
        <v>2.0867236824509993E-3</v>
      </c>
      <c r="H19" s="100"/>
      <c r="I19" s="1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5.75" x14ac:dyDescent="0.3">
      <c r="A20" s="2"/>
      <c r="B20" s="7"/>
      <c r="C20" s="14"/>
      <c r="D20" s="56" t="s">
        <v>7</v>
      </c>
      <c r="E20" s="28">
        <v>-155.23036999999999</v>
      </c>
      <c r="F20" s="58" t="s">
        <v>15</v>
      </c>
      <c r="G20" s="99">
        <f>(POWER($E$8,6))</f>
        <v>6.072365915932408E-4</v>
      </c>
      <c r="H20" s="100"/>
      <c r="I20" s="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5.75" x14ac:dyDescent="0.3">
      <c r="A21" s="2"/>
      <c r="B21" s="7"/>
      <c r="C21" s="14"/>
      <c r="D21" s="56" t="s">
        <v>8</v>
      </c>
      <c r="E21" s="28">
        <v>29.886749999999999</v>
      </c>
      <c r="F21" s="58" t="s">
        <v>16</v>
      </c>
      <c r="G21" s="99">
        <f>(POWER($E$8,7))</f>
        <v>1.7670584815363308E-4</v>
      </c>
      <c r="H21" s="100"/>
      <c r="I21" s="1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4"/>
      <c r="X21" s="14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5.75" customHeight="1" x14ac:dyDescent="0.3">
      <c r="A22" s="2"/>
      <c r="B22" s="7"/>
      <c r="C22" s="14"/>
      <c r="D22" s="56" t="s">
        <v>9</v>
      </c>
      <c r="E22" s="28">
        <v>-2.4742860000000002</v>
      </c>
      <c r="F22" s="58" t="s">
        <v>17</v>
      </c>
      <c r="G22" s="99">
        <f>(POWER($E$8,8))</f>
        <v>5.1421401812707226E-5</v>
      </c>
      <c r="H22" s="100"/>
      <c r="I22" s="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4"/>
      <c r="X22" s="14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15.75" customHeight="1" x14ac:dyDescent="0.3">
      <c r="A23" s="2"/>
      <c r="B23" s="7"/>
      <c r="C23" s="14"/>
      <c r="D23" s="27"/>
      <c r="E23" s="30"/>
      <c r="F23" s="35"/>
      <c r="G23" s="92"/>
      <c r="H23" s="92"/>
      <c r="I23" s="15"/>
      <c r="J23" s="3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15.75" customHeight="1" x14ac:dyDescent="0.3">
      <c r="A24" s="2"/>
      <c r="B24" s="7"/>
      <c r="C24" s="14"/>
      <c r="D24" s="29"/>
      <c r="E24" s="31"/>
      <c r="F24" s="43"/>
      <c r="G24" s="43"/>
      <c r="H24" s="44"/>
      <c r="I24" s="15"/>
      <c r="J24" s="3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5.75" customHeight="1" x14ac:dyDescent="0.3">
      <c r="A25" s="2"/>
      <c r="B25" s="7"/>
      <c r="C25" s="14"/>
      <c r="D25" s="14"/>
      <c r="E25" s="14"/>
      <c r="F25" s="43"/>
      <c r="G25" s="43"/>
      <c r="H25" s="44"/>
      <c r="I25" s="15"/>
      <c r="J25" s="3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15.75" customHeight="1" thickBot="1" x14ac:dyDescent="0.35">
      <c r="A26" s="2"/>
      <c r="B26" s="36"/>
      <c r="C26" s="37"/>
      <c r="D26" s="37"/>
      <c r="E26" s="37"/>
      <c r="F26" s="38"/>
      <c r="G26" s="38"/>
      <c r="H26" s="39"/>
      <c r="I26" s="40"/>
      <c r="J26" s="3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5.75" customHeight="1" x14ac:dyDescent="0.3">
      <c r="A27" s="2"/>
      <c r="B27" s="5"/>
      <c r="C27" s="5"/>
      <c r="D27" s="5"/>
      <c r="E27" s="5"/>
      <c r="F27" s="41"/>
      <c r="G27" s="41"/>
      <c r="H27" s="42"/>
      <c r="I27" s="5"/>
      <c r="J27" s="3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5.75" customHeight="1" x14ac:dyDescent="0.3">
      <c r="A28" s="2"/>
      <c r="B28" s="14"/>
      <c r="C28" s="14"/>
      <c r="D28" s="14"/>
      <c r="E28" s="14"/>
      <c r="F28" s="43"/>
      <c r="G28" s="43"/>
      <c r="H28" s="44"/>
      <c r="I28" s="14"/>
      <c r="J28" s="3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15.75" customHeight="1" x14ac:dyDescent="0.3">
      <c r="A29" s="2"/>
      <c r="B29" s="14"/>
      <c r="C29" s="14"/>
      <c r="D29" s="14"/>
      <c r="E29" s="14"/>
      <c r="F29" s="43"/>
      <c r="G29" s="43"/>
      <c r="H29" s="44"/>
      <c r="I29" s="14"/>
      <c r="J29" s="3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15.75" customHeight="1" x14ac:dyDescent="0.3">
      <c r="A30" s="2"/>
      <c r="B30" s="14"/>
      <c r="C30" s="14"/>
      <c r="D30" s="14"/>
      <c r="E30" s="14"/>
      <c r="F30" s="43"/>
      <c r="G30" s="43"/>
      <c r="H30" s="44"/>
      <c r="I30" s="14"/>
      <c r="J30" s="3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ht="15.75" customHeight="1" x14ac:dyDescent="0.25">
      <c r="A31" s="2"/>
      <c r="B31" s="14"/>
      <c r="C31" s="14"/>
      <c r="D31" s="14"/>
      <c r="E31" s="14"/>
      <c r="F31" s="14"/>
      <c r="G31" s="14"/>
      <c r="H31" s="14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15.75" customHeight="1" thickBot="1" x14ac:dyDescent="0.3">
      <c r="A32" s="2"/>
      <c r="B32" s="14"/>
      <c r="C32" s="14"/>
      <c r="D32" s="14"/>
      <c r="E32" s="14"/>
      <c r="F32" s="14"/>
      <c r="G32" s="14"/>
      <c r="H32" s="14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16.5" customHeight="1" thickBot="1" x14ac:dyDescent="0.3">
      <c r="A33" s="2"/>
      <c r="B33" s="4"/>
      <c r="C33" s="5"/>
      <c r="D33" s="5"/>
      <c r="E33" s="5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16.5" customHeight="1" thickBot="1" x14ac:dyDescent="0.35">
      <c r="A34" s="2"/>
      <c r="B34" s="7"/>
      <c r="C34" s="101" t="s">
        <v>25</v>
      </c>
      <c r="D34" s="102"/>
      <c r="E34" s="103"/>
      <c r="F34" s="14"/>
      <c r="G34" s="14"/>
      <c r="H34" s="14"/>
      <c r="I34" s="1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16.5" customHeight="1" thickBot="1" x14ac:dyDescent="0.45">
      <c r="A35" s="2"/>
      <c r="B35" s="7"/>
      <c r="C35" s="59" t="s">
        <v>19</v>
      </c>
      <c r="D35" s="13"/>
      <c r="E35" s="51" t="s">
        <v>28</v>
      </c>
      <c r="F35" s="8"/>
      <c r="G35" s="45"/>
      <c r="H35" s="14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16.5" customHeight="1" thickBot="1" x14ac:dyDescent="0.35">
      <c r="A36" s="2"/>
      <c r="B36" s="7"/>
      <c r="C36" s="52" t="s">
        <v>20</v>
      </c>
      <c r="D36" s="13"/>
      <c r="E36" s="53" t="s">
        <v>29</v>
      </c>
      <c r="F36" s="14"/>
      <c r="G36" s="14"/>
      <c r="H36" s="14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16.5" customHeight="1" x14ac:dyDescent="0.4">
      <c r="A37" s="2"/>
      <c r="B37" s="7"/>
      <c r="C37" s="5"/>
      <c r="D37" s="2"/>
      <c r="E37" s="2"/>
      <c r="F37" s="14"/>
      <c r="G37" s="14"/>
      <c r="H37" s="14"/>
      <c r="I37" s="15"/>
      <c r="J37" s="2"/>
      <c r="K37" s="2"/>
      <c r="L37" s="2"/>
      <c r="M37" s="54" t="s">
        <v>0</v>
      </c>
      <c r="N37" s="55" t="s">
        <v>18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16.5" customHeight="1" thickBot="1" x14ac:dyDescent="0.3">
      <c r="A38" s="2"/>
      <c r="B38" s="7"/>
      <c r="C38" s="14"/>
      <c r="D38" s="14"/>
      <c r="E38" s="17"/>
      <c r="F38" s="14"/>
      <c r="G38" s="14"/>
      <c r="H38" s="14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15" customHeight="1" thickBot="1" x14ac:dyDescent="0.3">
      <c r="A39" s="2"/>
      <c r="B39" s="7"/>
      <c r="C39" s="95" t="s">
        <v>23</v>
      </c>
      <c r="D39" s="96"/>
      <c r="E39" s="97">
        <f>'Entrada de dados'!H11</f>
        <v>0.29099999999999998</v>
      </c>
      <c r="F39" s="98"/>
      <c r="G39" s="98"/>
      <c r="H39" s="18"/>
      <c r="I39" s="15"/>
      <c r="J39" s="2"/>
      <c r="K39" s="2"/>
      <c r="L39" s="2"/>
      <c r="M39" s="25">
        <v>1.792</v>
      </c>
      <c r="N39" s="26">
        <v>600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5.75" customHeight="1" thickBot="1" x14ac:dyDescent="0.3">
      <c r="A40" s="2"/>
      <c r="B40" s="7"/>
      <c r="C40" s="14"/>
      <c r="D40" s="21"/>
      <c r="E40" s="17"/>
      <c r="F40" s="14"/>
      <c r="G40" s="14"/>
      <c r="H40" s="14"/>
      <c r="I40" s="15"/>
      <c r="J40" s="2"/>
      <c r="K40" s="2"/>
      <c r="L40" s="2"/>
      <c r="M40" s="25">
        <v>2.101</v>
      </c>
      <c r="N40" s="26">
        <v>650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5.75" customHeight="1" thickBot="1" x14ac:dyDescent="0.3">
      <c r="A41" s="2"/>
      <c r="B41" s="7"/>
      <c r="C41" s="14"/>
      <c r="D41" s="57" t="s">
        <v>21</v>
      </c>
      <c r="E41" s="93">
        <f>E45+E46*G46+E47*G47+E48*G48+E49*G49+E50*G50+E51*G51+E52*G52+E53*G53</f>
        <v>291.8852427006392</v>
      </c>
      <c r="F41" s="94"/>
      <c r="G41" s="94"/>
      <c r="H41" s="22"/>
      <c r="I41" s="15"/>
      <c r="J41" s="2"/>
      <c r="K41" s="2"/>
      <c r="L41" s="2"/>
      <c r="M41" s="19">
        <v>2.431</v>
      </c>
      <c r="N41" s="20">
        <v>700</v>
      </c>
      <c r="O41" s="2"/>
      <c r="P41" s="2"/>
      <c r="Q41" s="2"/>
      <c r="R41" s="2"/>
      <c r="S41" s="2"/>
      <c r="T41" s="2"/>
      <c r="U41" s="2"/>
      <c r="V41" s="2"/>
      <c r="W41" s="14"/>
      <c r="X41" s="1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5.75" customHeight="1" thickBot="1" x14ac:dyDescent="0.3">
      <c r="A42" s="2"/>
      <c r="B42" s="7"/>
      <c r="C42" s="14"/>
      <c r="D42" s="62" t="s">
        <v>22</v>
      </c>
      <c r="E42" s="23">
        <f>E41</f>
        <v>291.8852427006392</v>
      </c>
      <c r="F42" s="14"/>
      <c r="G42" s="14"/>
      <c r="H42" s="14"/>
      <c r="I42" s="15"/>
      <c r="J42" s="2"/>
      <c r="K42" s="2"/>
      <c r="L42" s="2"/>
      <c r="M42" s="19">
        <v>4.8339999999999996</v>
      </c>
      <c r="N42" s="20">
        <v>1000</v>
      </c>
      <c r="O42" s="2"/>
      <c r="P42" s="2"/>
      <c r="Q42" s="2"/>
      <c r="R42" s="2"/>
      <c r="S42" s="2"/>
      <c r="T42" s="2"/>
      <c r="U42" s="2"/>
      <c r="V42" s="2"/>
      <c r="W42" s="14"/>
      <c r="X42" s="1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15.75" customHeight="1" thickBot="1" x14ac:dyDescent="0.3">
      <c r="A43" s="2"/>
      <c r="B43" s="7"/>
      <c r="C43" s="14"/>
      <c r="D43" s="62" t="s">
        <v>22</v>
      </c>
      <c r="E43" s="24">
        <f>E41</f>
        <v>291.8852427006392</v>
      </c>
      <c r="F43" s="14"/>
      <c r="G43" s="14"/>
      <c r="H43" s="14"/>
      <c r="I43" s="15"/>
      <c r="J43" s="2"/>
      <c r="K43" s="2"/>
      <c r="L43" s="2"/>
      <c r="M43" s="19">
        <v>8.9559999999999995</v>
      </c>
      <c r="N43" s="20">
        <v>1400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ht="15.75" customHeight="1" x14ac:dyDescent="0.25">
      <c r="A44" s="2"/>
      <c r="B44" s="7"/>
      <c r="C44" s="14"/>
      <c r="D44" s="14"/>
      <c r="E44" s="14"/>
      <c r="F44" s="14"/>
      <c r="G44" s="14"/>
      <c r="H44" s="14"/>
      <c r="I44" s="15"/>
      <c r="J44" s="2"/>
      <c r="K44" s="2"/>
      <c r="L44" s="2"/>
      <c r="M44" s="19">
        <v>13.82</v>
      </c>
      <c r="N44" s="20">
        <v>1820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ht="15.75" customHeight="1" x14ac:dyDescent="0.25">
      <c r="A45" s="2"/>
      <c r="B45" s="7"/>
      <c r="C45" s="14"/>
      <c r="D45" s="56" t="s">
        <v>1</v>
      </c>
      <c r="E45" s="28">
        <v>213.15071</v>
      </c>
      <c r="F45" s="14"/>
      <c r="G45" s="14"/>
      <c r="H45" s="14"/>
      <c r="I45" s="15"/>
      <c r="J45" s="2"/>
      <c r="K45" s="2"/>
      <c r="L45" s="2"/>
      <c r="M45" s="46"/>
      <c r="N45" s="4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ht="15.75" customHeight="1" x14ac:dyDescent="0.3">
      <c r="A46" s="2"/>
      <c r="B46" s="7"/>
      <c r="C46" s="14"/>
      <c r="D46" s="56" t="s">
        <v>2</v>
      </c>
      <c r="E46" s="28">
        <v>285.10503999999997</v>
      </c>
      <c r="F46" s="58" t="s">
        <v>11</v>
      </c>
      <c r="G46" s="90">
        <f>(POWER($E$39,1))</f>
        <v>0.29099999999999998</v>
      </c>
      <c r="H46" s="91"/>
      <c r="I46" s="15"/>
      <c r="J46" s="2"/>
      <c r="K46" s="2"/>
      <c r="L46" s="2"/>
      <c r="M46" s="32"/>
      <c r="N46" s="3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ht="15.75" customHeight="1" x14ac:dyDescent="0.3">
      <c r="A47" s="2"/>
      <c r="B47" s="7"/>
      <c r="C47" s="14"/>
      <c r="D47" s="56" t="s">
        <v>3</v>
      </c>
      <c r="E47" s="28">
        <v>-52.742887000000003</v>
      </c>
      <c r="F47" s="58" t="s">
        <v>12</v>
      </c>
      <c r="G47" s="90">
        <f>(POWER($E$39,2))</f>
        <v>8.4680999999999992E-2</v>
      </c>
      <c r="H47" s="91"/>
      <c r="I47" s="15"/>
      <c r="J47" s="2"/>
      <c r="K47" s="2"/>
      <c r="L47" s="2"/>
      <c r="M47" s="32"/>
      <c r="N47" s="3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ht="15.75" customHeight="1" x14ac:dyDescent="0.3">
      <c r="A48" s="2"/>
      <c r="B48" s="7"/>
      <c r="C48" s="14"/>
      <c r="D48" s="56" t="s">
        <v>4</v>
      </c>
      <c r="E48" s="28">
        <v>9.9160804000000002</v>
      </c>
      <c r="F48" s="58" t="s">
        <v>13</v>
      </c>
      <c r="G48" s="90">
        <f>(POWER($E$39,3))</f>
        <v>2.4642170999999997E-2</v>
      </c>
      <c r="H48" s="91"/>
      <c r="I48" s="15"/>
      <c r="J48" s="2"/>
      <c r="K48" s="2"/>
      <c r="L48" s="2"/>
      <c r="M48" s="32"/>
      <c r="N48" s="3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ht="15.75" customHeight="1" x14ac:dyDescent="0.3">
      <c r="A49" s="2"/>
      <c r="B49" s="7"/>
      <c r="C49" s="14"/>
      <c r="D49" s="56" t="s">
        <v>5</v>
      </c>
      <c r="E49" s="28">
        <v>-1.2965302999999999</v>
      </c>
      <c r="F49" s="58" t="s">
        <v>10</v>
      </c>
      <c r="G49" s="90">
        <f>(POWER($E$39,4))</f>
        <v>7.1708717609999988E-3</v>
      </c>
      <c r="H49" s="91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ht="15.75" customHeight="1" x14ac:dyDescent="0.3">
      <c r="A50" s="2"/>
      <c r="B50" s="7"/>
      <c r="C50" s="14"/>
      <c r="D50" s="56" t="s">
        <v>6</v>
      </c>
      <c r="E50" s="28">
        <v>0.11195869999999999</v>
      </c>
      <c r="F50" s="58" t="s">
        <v>14</v>
      </c>
      <c r="G50" s="90">
        <f>(POWER($E$39,5))</f>
        <v>2.0867236824509993E-3</v>
      </c>
      <c r="H50" s="91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5.75" customHeight="1" x14ac:dyDescent="0.3">
      <c r="A51" s="2"/>
      <c r="B51" s="7"/>
      <c r="C51" s="14"/>
      <c r="D51" s="56" t="s">
        <v>7</v>
      </c>
      <c r="E51" s="28">
        <v>-6.0625198999999996E-3</v>
      </c>
      <c r="F51" s="58" t="s">
        <v>15</v>
      </c>
      <c r="G51" s="90">
        <f>(POWER($E$39,6))</f>
        <v>6.072365915932408E-4</v>
      </c>
      <c r="H51" s="91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5.75" customHeight="1" x14ac:dyDescent="0.3">
      <c r="A52" s="2"/>
      <c r="B52" s="7"/>
      <c r="C52" s="14"/>
      <c r="D52" s="56" t="s">
        <v>8</v>
      </c>
      <c r="E52" s="28">
        <v>1.8661696E-4</v>
      </c>
      <c r="F52" s="58" t="s">
        <v>16</v>
      </c>
      <c r="G52" s="90">
        <f>(POWER($E$39,7))</f>
        <v>1.7670584815363308E-4</v>
      </c>
      <c r="H52" s="91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5.75" customHeight="1" x14ac:dyDescent="0.3">
      <c r="A53" s="2"/>
      <c r="B53" s="7"/>
      <c r="C53" s="14"/>
      <c r="D53" s="56" t="s">
        <v>9</v>
      </c>
      <c r="E53" s="28">
        <v>-2.4878585000000002E-6</v>
      </c>
      <c r="F53" s="58" t="s">
        <v>17</v>
      </c>
      <c r="G53" s="90">
        <f>(POWER($E$39,8))</f>
        <v>5.1421401812707226E-5</v>
      </c>
      <c r="H53" s="91"/>
      <c r="I53" s="15"/>
      <c r="J53" s="2"/>
      <c r="K53" s="2"/>
      <c r="L53" s="4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5.75" customHeight="1" x14ac:dyDescent="0.3">
      <c r="A54" s="2"/>
      <c r="B54" s="7"/>
      <c r="C54" s="14"/>
      <c r="D54" s="27"/>
      <c r="E54" s="30"/>
      <c r="F54" s="35"/>
      <c r="G54" s="92"/>
      <c r="H54" s="92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5.75" customHeight="1" x14ac:dyDescent="0.3">
      <c r="A55" s="2"/>
      <c r="B55" s="7"/>
      <c r="C55" s="14"/>
      <c r="D55" s="29"/>
      <c r="E55" s="31"/>
      <c r="F55" s="43"/>
      <c r="G55" s="43"/>
      <c r="H55" s="44"/>
      <c r="I55" s="15"/>
      <c r="J55" s="2"/>
      <c r="K55" s="2"/>
      <c r="L55" s="49"/>
      <c r="M55" s="4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5.75" customHeight="1" x14ac:dyDescent="0.3">
      <c r="A56" s="2"/>
      <c r="B56" s="7"/>
      <c r="C56" s="14"/>
      <c r="D56" s="14"/>
      <c r="E56" s="14"/>
      <c r="F56" s="43"/>
      <c r="G56" s="43"/>
      <c r="H56" s="44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5.75" customHeight="1" thickBot="1" x14ac:dyDescent="0.3">
      <c r="A57" s="2"/>
      <c r="B57" s="36"/>
      <c r="C57" s="37"/>
      <c r="D57" s="37"/>
      <c r="E57" s="37"/>
      <c r="F57" s="37"/>
      <c r="G57" s="37"/>
      <c r="H57" s="37"/>
      <c r="I57" s="4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ht="15.75" customHeight="1" x14ac:dyDescent="0.25">
      <c r="A58" s="2"/>
      <c r="B58" s="14"/>
      <c r="C58" s="14"/>
      <c r="D58" s="14"/>
      <c r="E58" s="14"/>
      <c r="F58" s="14"/>
      <c r="G58" s="14"/>
      <c r="H58" s="14"/>
      <c r="I58" s="1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ht="15.75" customHeight="1" x14ac:dyDescent="0.25">
      <c r="A59" s="2"/>
      <c r="B59" s="14"/>
      <c r="C59" s="14"/>
      <c r="D59" s="14"/>
      <c r="E59" s="14"/>
      <c r="F59" s="14"/>
      <c r="G59" s="14"/>
      <c r="H59" s="14"/>
      <c r="I59" s="1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sheetProtection algorithmName="SHA-512" hashValue="rWamq53DGh+oY1884tJiPWejdMTDtWIqGWf7kypf1I33L3qlotFBDsuZQ2JJSf1ElBzvV65BGo1BRSQYQBSEaw==" saltValue="qdC97mTjgO6GnNS8r1C5Iw==" spinCount="100000" sheet="1" objects="1" scenarios="1" selectLockedCells="1" selectUnlockedCells="1"/>
  <mergeCells count="29">
    <mergeCell ref="C3:E3"/>
    <mergeCell ref="C34:E34"/>
    <mergeCell ref="T4:X4"/>
    <mergeCell ref="T5:U5"/>
    <mergeCell ref="W5:X5"/>
    <mergeCell ref="C8:D8"/>
    <mergeCell ref="E8:G8"/>
    <mergeCell ref="C39:D39"/>
    <mergeCell ref="E39:G39"/>
    <mergeCell ref="E10:G10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51:H51"/>
    <mergeCell ref="G52:H52"/>
    <mergeCell ref="G53:H53"/>
    <mergeCell ref="G54:H54"/>
    <mergeCell ref="E41:G41"/>
    <mergeCell ref="G46:H46"/>
    <mergeCell ref="G47:H47"/>
    <mergeCell ref="G48:H48"/>
    <mergeCell ref="G49:H49"/>
    <mergeCell ref="G50:H5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B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2020-02-29T19:59:58Z</dcterms:modified>
</cp:coreProperties>
</file>